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bison\Downloads\"/>
    </mc:Choice>
  </mc:AlternateContent>
  <bookViews>
    <workbookView xWindow="0" yWindow="0" windowWidth="20895" windowHeight="9735"/>
  </bookViews>
  <sheets>
    <sheet name="Faoax8b" sheetId="1" r:id="rId1"/>
  </sheets>
  <calcPr calcId="0"/>
</workbook>
</file>

<file path=xl/calcChain.xml><?xml version="1.0" encoding="utf-8"?>
<calcChain xmlns="http://schemas.openxmlformats.org/spreadsheetml/2006/main">
  <c r="Q3" i="1" l="1"/>
  <c r="J4" i="1"/>
  <c r="M4" i="1"/>
  <c r="Q4" i="1"/>
  <c r="J5" i="1"/>
  <c r="Q5" i="1"/>
  <c r="J6" i="1"/>
  <c r="Q6" i="1"/>
  <c r="Q7" i="1"/>
  <c r="K8" i="1"/>
  <c r="K9" i="1"/>
  <c r="D14" i="1"/>
  <c r="I14" i="1"/>
  <c r="J14" i="1"/>
  <c r="K14" i="1"/>
  <c r="O14" i="1"/>
  <c r="P14" i="1"/>
  <c r="Q14" i="1"/>
  <c r="S14" i="1"/>
  <c r="T14" i="1"/>
  <c r="U14" i="1"/>
  <c r="V14" i="1"/>
  <c r="W14" i="1"/>
  <c r="X14" i="1"/>
  <c r="Y14" i="1"/>
  <c r="Z14" i="1"/>
  <c r="AA14" i="1"/>
  <c r="AB14" i="1"/>
  <c r="AC14" i="1"/>
  <c r="AE14" i="1"/>
  <c r="AF14" i="1"/>
  <c r="AG14" i="1"/>
  <c r="AH14" i="1"/>
  <c r="AI14" i="1"/>
  <c r="AJ14" i="1"/>
  <c r="AK14" i="1"/>
  <c r="AL14" i="1"/>
  <c r="AO14" i="1"/>
  <c r="AP14" i="1"/>
  <c r="D15" i="1"/>
  <c r="I15" i="1"/>
  <c r="J15" i="1"/>
  <c r="K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E15" i="1"/>
  <c r="AF15" i="1"/>
  <c r="AG15" i="1"/>
  <c r="AH15" i="1"/>
  <c r="AI15" i="1"/>
  <c r="AJ15" i="1"/>
  <c r="AK15" i="1"/>
  <c r="AL15" i="1"/>
  <c r="AO15" i="1"/>
  <c r="AP15" i="1"/>
  <c r="D16" i="1"/>
  <c r="I16" i="1"/>
  <c r="J16" i="1"/>
  <c r="K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E16" i="1"/>
  <c r="AF16" i="1"/>
  <c r="AG16" i="1"/>
  <c r="AH16" i="1"/>
  <c r="AI16" i="1"/>
  <c r="AJ16" i="1"/>
  <c r="AK16" i="1"/>
  <c r="AL16" i="1"/>
  <c r="AO16" i="1"/>
  <c r="AP16" i="1"/>
  <c r="D17" i="1"/>
  <c r="I17" i="1"/>
  <c r="J17" i="1"/>
  <c r="K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E17" i="1"/>
  <c r="AF17" i="1"/>
  <c r="AG17" i="1"/>
  <c r="AH17" i="1"/>
  <c r="AI17" i="1"/>
  <c r="AJ17" i="1"/>
  <c r="AK17" i="1"/>
  <c r="AL17" i="1"/>
  <c r="AO17" i="1"/>
  <c r="AP17" i="1"/>
  <c r="D18" i="1"/>
  <c r="I18" i="1"/>
  <c r="J18" i="1"/>
  <c r="K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E18" i="1"/>
  <c r="AF18" i="1"/>
  <c r="AG18" i="1"/>
  <c r="AH18" i="1"/>
  <c r="AI18" i="1"/>
  <c r="AJ18" i="1"/>
  <c r="AK18" i="1"/>
  <c r="AL18" i="1"/>
  <c r="AO18" i="1"/>
  <c r="AP18" i="1"/>
  <c r="D19" i="1"/>
  <c r="I19" i="1"/>
  <c r="J19" i="1"/>
  <c r="K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E19" i="1"/>
  <c r="AF19" i="1"/>
  <c r="AG19" i="1"/>
  <c r="AH19" i="1"/>
  <c r="AI19" i="1"/>
  <c r="AJ19" i="1"/>
  <c r="AK19" i="1"/>
  <c r="AL19" i="1"/>
  <c r="AO19" i="1"/>
  <c r="AP19" i="1"/>
  <c r="D20" i="1"/>
  <c r="I20" i="1"/>
  <c r="J20" i="1"/>
  <c r="K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E20" i="1"/>
  <c r="AF20" i="1"/>
  <c r="AG20" i="1"/>
  <c r="AH20" i="1"/>
  <c r="AI20" i="1"/>
  <c r="AJ20" i="1"/>
  <c r="AK20" i="1"/>
  <c r="AL20" i="1"/>
  <c r="AO20" i="1"/>
  <c r="AP20" i="1"/>
  <c r="D21" i="1"/>
  <c r="I21" i="1"/>
  <c r="J21" i="1"/>
  <c r="K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E21" i="1"/>
  <c r="AF21" i="1"/>
  <c r="AG21" i="1"/>
  <c r="AH21" i="1"/>
  <c r="AI21" i="1"/>
  <c r="AJ21" i="1"/>
  <c r="AK21" i="1"/>
  <c r="AL21" i="1"/>
  <c r="AO21" i="1"/>
  <c r="AP21" i="1"/>
  <c r="D22" i="1"/>
  <c r="I22" i="1"/>
  <c r="J22" i="1"/>
  <c r="K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E22" i="1"/>
  <c r="AF22" i="1"/>
  <c r="AG22" i="1"/>
  <c r="AH22" i="1"/>
  <c r="AI22" i="1"/>
  <c r="AJ22" i="1"/>
  <c r="AK22" i="1"/>
  <c r="AL22" i="1"/>
  <c r="AO22" i="1"/>
  <c r="AP22" i="1"/>
  <c r="D23" i="1"/>
  <c r="I23" i="1"/>
  <c r="J23" i="1"/>
  <c r="K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E23" i="1"/>
  <c r="AF23" i="1"/>
  <c r="AG23" i="1"/>
  <c r="AH23" i="1"/>
  <c r="AI23" i="1"/>
  <c r="AJ23" i="1"/>
  <c r="AK23" i="1"/>
  <c r="AL23" i="1"/>
  <c r="AO23" i="1"/>
  <c r="AP23" i="1"/>
  <c r="D24" i="1"/>
  <c r="I24" i="1"/>
  <c r="J24" i="1"/>
  <c r="K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E24" i="1"/>
  <c r="AF24" i="1"/>
  <c r="AG24" i="1"/>
  <c r="AH24" i="1"/>
  <c r="AI24" i="1"/>
  <c r="AJ24" i="1"/>
  <c r="AK24" i="1"/>
  <c r="AL24" i="1"/>
  <c r="AO24" i="1"/>
  <c r="AP24" i="1"/>
  <c r="D25" i="1"/>
  <c r="I25" i="1"/>
  <c r="J25" i="1"/>
  <c r="K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E25" i="1"/>
  <c r="AF25" i="1"/>
  <c r="AG25" i="1"/>
  <c r="AH25" i="1"/>
  <c r="AI25" i="1"/>
  <c r="AJ25" i="1"/>
  <c r="AK25" i="1"/>
  <c r="AL25" i="1"/>
  <c r="AO25" i="1"/>
  <c r="AP25" i="1"/>
  <c r="D26" i="1"/>
  <c r="I26" i="1"/>
  <c r="J26" i="1"/>
  <c r="K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E26" i="1"/>
  <c r="AF26" i="1"/>
  <c r="AG26" i="1"/>
  <c r="AH26" i="1"/>
  <c r="AI26" i="1"/>
  <c r="AJ26" i="1"/>
  <c r="AK26" i="1"/>
  <c r="AL26" i="1"/>
  <c r="AO26" i="1"/>
  <c r="AP26" i="1"/>
  <c r="D27" i="1"/>
  <c r="I27" i="1"/>
  <c r="J27" i="1"/>
  <c r="K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E27" i="1"/>
  <c r="AF27" i="1"/>
  <c r="AG27" i="1"/>
  <c r="AH27" i="1"/>
  <c r="AI27" i="1"/>
  <c r="AJ27" i="1"/>
  <c r="AK27" i="1"/>
  <c r="AL27" i="1"/>
  <c r="AO27" i="1"/>
  <c r="AP27" i="1"/>
  <c r="D28" i="1"/>
  <c r="I28" i="1"/>
  <c r="J28" i="1"/>
  <c r="K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E28" i="1"/>
  <c r="AF28" i="1"/>
  <c r="AG28" i="1"/>
  <c r="AH28" i="1"/>
  <c r="AI28" i="1"/>
  <c r="AJ28" i="1"/>
  <c r="AK28" i="1"/>
  <c r="AL28" i="1"/>
  <c r="AO28" i="1"/>
  <c r="AP28" i="1"/>
  <c r="D29" i="1"/>
  <c r="I29" i="1"/>
  <c r="J29" i="1"/>
  <c r="K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E29" i="1"/>
  <c r="AF29" i="1"/>
  <c r="AG29" i="1"/>
  <c r="AH29" i="1"/>
  <c r="AI29" i="1"/>
  <c r="AJ29" i="1"/>
  <c r="AK29" i="1"/>
  <c r="AL29" i="1"/>
  <c r="AO29" i="1"/>
  <c r="AP29" i="1"/>
  <c r="D30" i="1"/>
  <c r="I30" i="1"/>
  <c r="J30" i="1"/>
  <c r="K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E30" i="1"/>
  <c r="AF30" i="1"/>
  <c r="AG30" i="1"/>
  <c r="AH30" i="1"/>
  <c r="AI30" i="1"/>
  <c r="AJ30" i="1"/>
  <c r="AK30" i="1"/>
  <c r="AL30" i="1"/>
  <c r="AO30" i="1"/>
  <c r="AP30" i="1"/>
  <c r="D31" i="1"/>
  <c r="I31" i="1"/>
  <c r="J31" i="1"/>
  <c r="K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E31" i="1"/>
  <c r="AF31" i="1"/>
  <c r="AG31" i="1"/>
  <c r="AH31" i="1"/>
  <c r="AI31" i="1"/>
  <c r="AJ31" i="1"/>
  <c r="AK31" i="1"/>
  <c r="AL31" i="1"/>
  <c r="AO31" i="1"/>
  <c r="AP31" i="1"/>
  <c r="D32" i="1"/>
  <c r="I32" i="1"/>
  <c r="J32" i="1"/>
  <c r="K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E32" i="1"/>
  <c r="AF32" i="1"/>
  <c r="AG32" i="1"/>
  <c r="AH32" i="1"/>
  <c r="AI32" i="1"/>
  <c r="AJ32" i="1"/>
  <c r="AK32" i="1"/>
  <c r="AL32" i="1"/>
  <c r="AO32" i="1"/>
  <c r="AP32" i="1"/>
  <c r="D33" i="1"/>
  <c r="I33" i="1"/>
  <c r="J33" i="1"/>
  <c r="K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E33" i="1"/>
  <c r="AF33" i="1"/>
  <c r="AG33" i="1"/>
  <c r="AH33" i="1"/>
  <c r="AI33" i="1"/>
  <c r="AJ33" i="1"/>
  <c r="AK33" i="1"/>
  <c r="AL33" i="1"/>
  <c r="AO33" i="1"/>
  <c r="AP33" i="1"/>
  <c r="D34" i="1"/>
  <c r="I34" i="1"/>
  <c r="J34" i="1"/>
  <c r="K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E34" i="1"/>
  <c r="AF34" i="1"/>
  <c r="AG34" i="1"/>
  <c r="AH34" i="1"/>
  <c r="AI34" i="1"/>
  <c r="AJ34" i="1"/>
  <c r="AK34" i="1"/>
  <c r="AL34" i="1"/>
  <c r="AO34" i="1"/>
  <c r="AP34" i="1"/>
  <c r="D35" i="1"/>
  <c r="I35" i="1"/>
  <c r="J35" i="1"/>
  <c r="K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E35" i="1"/>
  <c r="AF35" i="1"/>
  <c r="AG35" i="1"/>
  <c r="AH35" i="1"/>
  <c r="AI35" i="1"/>
  <c r="AJ35" i="1"/>
  <c r="AK35" i="1"/>
  <c r="AL35" i="1"/>
  <c r="AO35" i="1"/>
  <c r="AP35" i="1"/>
  <c r="D36" i="1"/>
  <c r="I36" i="1"/>
  <c r="J36" i="1"/>
  <c r="K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E36" i="1"/>
  <c r="AF36" i="1"/>
  <c r="AG36" i="1"/>
  <c r="AH36" i="1"/>
  <c r="AI36" i="1"/>
  <c r="AJ36" i="1"/>
  <c r="AK36" i="1"/>
  <c r="AL36" i="1"/>
  <c r="AO36" i="1"/>
  <c r="AP36" i="1"/>
  <c r="D37" i="1"/>
  <c r="I37" i="1"/>
  <c r="J37" i="1"/>
  <c r="K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E37" i="1"/>
  <c r="AF37" i="1"/>
  <c r="AG37" i="1"/>
  <c r="AH37" i="1"/>
  <c r="AI37" i="1"/>
  <c r="AJ37" i="1"/>
  <c r="AK37" i="1"/>
  <c r="AL37" i="1"/>
  <c r="AO37" i="1"/>
  <c r="AP37" i="1"/>
  <c r="D38" i="1"/>
  <c r="I38" i="1"/>
  <c r="J38" i="1"/>
  <c r="K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E38" i="1"/>
  <c r="AF38" i="1"/>
  <c r="AG38" i="1"/>
  <c r="AH38" i="1"/>
  <c r="AI38" i="1"/>
  <c r="AJ38" i="1"/>
  <c r="AK38" i="1"/>
  <c r="AL38" i="1"/>
  <c r="AO38" i="1"/>
  <c r="AP38" i="1"/>
  <c r="D39" i="1"/>
  <c r="I39" i="1"/>
  <c r="J39" i="1"/>
  <c r="K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E39" i="1"/>
  <c r="AF39" i="1"/>
  <c r="AG39" i="1"/>
  <c r="AH39" i="1"/>
  <c r="AI39" i="1"/>
  <c r="AJ39" i="1"/>
  <c r="AK39" i="1"/>
  <c r="AL39" i="1"/>
  <c r="AO39" i="1"/>
  <c r="AP39" i="1"/>
  <c r="D40" i="1"/>
  <c r="I40" i="1"/>
  <c r="J40" i="1"/>
  <c r="K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E40" i="1"/>
  <c r="AF40" i="1"/>
  <c r="AG40" i="1"/>
  <c r="AH40" i="1"/>
  <c r="AI40" i="1"/>
  <c r="AJ40" i="1"/>
  <c r="AK40" i="1"/>
  <c r="AL40" i="1"/>
  <c r="AO40" i="1"/>
  <c r="AP40" i="1"/>
  <c r="D41" i="1"/>
  <c r="I41" i="1"/>
  <c r="J41" i="1"/>
  <c r="K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E41" i="1"/>
  <c r="AF41" i="1"/>
  <c r="AG41" i="1"/>
  <c r="AH41" i="1"/>
  <c r="AI41" i="1"/>
  <c r="AJ41" i="1"/>
  <c r="AK41" i="1"/>
  <c r="AL41" i="1"/>
  <c r="AO41" i="1"/>
  <c r="AP41" i="1"/>
  <c r="D42" i="1"/>
  <c r="I42" i="1"/>
  <c r="J42" i="1"/>
  <c r="K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E42" i="1"/>
  <c r="AF42" i="1"/>
  <c r="AG42" i="1"/>
  <c r="AH42" i="1"/>
  <c r="AI42" i="1"/>
  <c r="AJ42" i="1"/>
  <c r="AK42" i="1"/>
  <c r="AL42" i="1"/>
  <c r="AO42" i="1"/>
  <c r="AP42" i="1"/>
  <c r="D43" i="1"/>
  <c r="I43" i="1"/>
  <c r="J43" i="1"/>
  <c r="K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E43" i="1"/>
  <c r="AF43" i="1"/>
  <c r="AG43" i="1"/>
  <c r="AH43" i="1"/>
  <c r="AI43" i="1"/>
  <c r="AJ43" i="1"/>
  <c r="AK43" i="1"/>
  <c r="AL43" i="1"/>
  <c r="AO43" i="1"/>
  <c r="AP43" i="1"/>
  <c r="D44" i="1"/>
  <c r="I44" i="1"/>
  <c r="J44" i="1"/>
  <c r="K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E44" i="1"/>
  <c r="AF44" i="1"/>
  <c r="AG44" i="1"/>
  <c r="AH44" i="1"/>
  <c r="AI44" i="1"/>
  <c r="AJ44" i="1"/>
  <c r="AK44" i="1"/>
  <c r="AL44" i="1"/>
  <c r="AO44" i="1"/>
  <c r="AP44" i="1"/>
  <c r="D45" i="1"/>
  <c r="I45" i="1"/>
  <c r="J45" i="1"/>
  <c r="K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E45" i="1"/>
  <c r="AF45" i="1"/>
  <c r="AG45" i="1"/>
  <c r="AH45" i="1"/>
  <c r="AI45" i="1"/>
  <c r="AJ45" i="1"/>
  <c r="AK45" i="1"/>
  <c r="AL45" i="1"/>
  <c r="AO45" i="1"/>
  <c r="AP45" i="1"/>
  <c r="D46" i="1"/>
  <c r="I46" i="1"/>
  <c r="J46" i="1"/>
  <c r="K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E46" i="1"/>
  <c r="AF46" i="1"/>
  <c r="AG46" i="1"/>
  <c r="AH46" i="1"/>
  <c r="AI46" i="1"/>
  <c r="AJ46" i="1"/>
  <c r="AK46" i="1"/>
  <c r="AL46" i="1"/>
  <c r="AO46" i="1"/>
  <c r="AP46" i="1"/>
  <c r="D47" i="1"/>
  <c r="I47" i="1"/>
  <c r="J47" i="1"/>
  <c r="K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E47" i="1"/>
  <c r="AF47" i="1"/>
  <c r="AG47" i="1"/>
  <c r="AH47" i="1"/>
  <c r="AI47" i="1"/>
  <c r="AJ47" i="1"/>
  <c r="AK47" i="1"/>
  <c r="AL47" i="1"/>
  <c r="AO47" i="1"/>
  <c r="AP47" i="1"/>
  <c r="D48" i="1"/>
  <c r="I48" i="1"/>
  <c r="J48" i="1"/>
  <c r="K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E48" i="1"/>
  <c r="AF48" i="1"/>
  <c r="AG48" i="1"/>
  <c r="AH48" i="1"/>
  <c r="AI48" i="1"/>
  <c r="AJ48" i="1"/>
  <c r="AK48" i="1"/>
  <c r="AL48" i="1"/>
  <c r="AO48" i="1"/>
  <c r="AP48" i="1"/>
  <c r="D49" i="1"/>
  <c r="I49" i="1"/>
  <c r="J49" i="1"/>
  <c r="K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E49" i="1"/>
  <c r="AF49" i="1"/>
  <c r="AG49" i="1"/>
  <c r="AH49" i="1"/>
  <c r="AI49" i="1"/>
  <c r="AJ49" i="1"/>
  <c r="AK49" i="1"/>
  <c r="AL49" i="1"/>
  <c r="AO49" i="1"/>
  <c r="AP49" i="1"/>
  <c r="D50" i="1"/>
  <c r="I50" i="1"/>
  <c r="J50" i="1"/>
  <c r="K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E50" i="1"/>
  <c r="AF50" i="1"/>
  <c r="AG50" i="1"/>
  <c r="AH50" i="1"/>
  <c r="AI50" i="1"/>
  <c r="AJ50" i="1"/>
  <c r="AK50" i="1"/>
  <c r="AL50" i="1"/>
  <c r="AO50" i="1"/>
  <c r="AP50" i="1"/>
  <c r="D51" i="1"/>
  <c r="I51" i="1"/>
  <c r="J51" i="1"/>
  <c r="K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E51" i="1"/>
  <c r="AF51" i="1"/>
  <c r="AG51" i="1"/>
  <c r="AH51" i="1"/>
  <c r="AI51" i="1"/>
  <c r="AJ51" i="1"/>
  <c r="AK51" i="1"/>
  <c r="AL51" i="1"/>
  <c r="AO51" i="1"/>
  <c r="AP51" i="1"/>
  <c r="D52" i="1"/>
  <c r="I52" i="1"/>
  <c r="J52" i="1"/>
  <c r="K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E52" i="1"/>
  <c r="AF52" i="1"/>
  <c r="AG52" i="1"/>
  <c r="AH52" i="1"/>
  <c r="AI52" i="1"/>
  <c r="AJ52" i="1"/>
  <c r="AK52" i="1"/>
  <c r="AL52" i="1"/>
  <c r="AO52" i="1"/>
  <c r="AP52" i="1"/>
  <c r="D53" i="1"/>
  <c r="I53" i="1"/>
  <c r="J53" i="1"/>
  <c r="K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E53" i="1"/>
  <c r="AF53" i="1"/>
  <c r="AG53" i="1"/>
  <c r="AH53" i="1"/>
  <c r="AI53" i="1"/>
  <c r="AJ53" i="1"/>
  <c r="AK53" i="1"/>
  <c r="AL53" i="1"/>
  <c r="AO53" i="1"/>
  <c r="AP53" i="1"/>
  <c r="D54" i="1"/>
  <c r="I54" i="1"/>
  <c r="J54" i="1"/>
  <c r="K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E54" i="1"/>
  <c r="AF54" i="1"/>
  <c r="AG54" i="1"/>
  <c r="AH54" i="1"/>
  <c r="AI54" i="1"/>
  <c r="AJ54" i="1"/>
  <c r="AK54" i="1"/>
  <c r="AL54" i="1"/>
  <c r="AO54" i="1"/>
  <c r="AP54" i="1"/>
  <c r="D55" i="1"/>
  <c r="I55" i="1"/>
  <c r="J55" i="1"/>
  <c r="K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E55" i="1"/>
  <c r="AF55" i="1"/>
  <c r="AG55" i="1"/>
  <c r="AH55" i="1"/>
  <c r="AI55" i="1"/>
  <c r="AJ55" i="1"/>
  <c r="AK55" i="1"/>
  <c r="AL55" i="1"/>
  <c r="AO55" i="1"/>
  <c r="AP55" i="1"/>
  <c r="D56" i="1"/>
  <c r="I56" i="1"/>
  <c r="J56" i="1"/>
  <c r="K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E56" i="1"/>
  <c r="AF56" i="1"/>
  <c r="AG56" i="1"/>
  <c r="AH56" i="1"/>
  <c r="AI56" i="1"/>
  <c r="AJ56" i="1"/>
  <c r="AK56" i="1"/>
  <c r="AL56" i="1"/>
  <c r="AO56" i="1"/>
  <c r="AP56" i="1"/>
  <c r="D57" i="1"/>
  <c r="I57" i="1"/>
  <c r="J57" i="1"/>
  <c r="K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E57" i="1"/>
  <c r="AF57" i="1"/>
  <c r="AG57" i="1"/>
  <c r="AH57" i="1"/>
  <c r="AI57" i="1"/>
  <c r="AJ57" i="1"/>
  <c r="AK57" i="1"/>
  <c r="AL57" i="1"/>
  <c r="AO57" i="1"/>
  <c r="AP57" i="1"/>
  <c r="D58" i="1"/>
  <c r="I58" i="1"/>
  <c r="J58" i="1"/>
  <c r="K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E58" i="1"/>
  <c r="AF58" i="1"/>
  <c r="AG58" i="1"/>
  <c r="AH58" i="1"/>
  <c r="AI58" i="1"/>
  <c r="AJ58" i="1"/>
  <c r="AK58" i="1"/>
  <c r="AL58" i="1"/>
  <c r="AO58" i="1"/>
  <c r="AP58" i="1"/>
  <c r="D59" i="1"/>
  <c r="I59" i="1"/>
  <c r="J59" i="1"/>
  <c r="K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E59" i="1"/>
  <c r="AF59" i="1"/>
  <c r="AG59" i="1"/>
  <c r="AH59" i="1"/>
  <c r="AI59" i="1"/>
  <c r="AJ59" i="1"/>
  <c r="AK59" i="1"/>
  <c r="AL59" i="1"/>
  <c r="AO59" i="1"/>
  <c r="AP59" i="1"/>
  <c r="D60" i="1"/>
  <c r="I60" i="1"/>
  <c r="J60" i="1"/>
  <c r="K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E60" i="1"/>
  <c r="AF60" i="1"/>
  <c r="AG60" i="1"/>
  <c r="AH60" i="1"/>
  <c r="AI60" i="1"/>
  <c r="AJ60" i="1"/>
  <c r="AK60" i="1"/>
  <c r="AL60" i="1"/>
  <c r="AO60" i="1"/>
  <c r="AP60" i="1"/>
  <c r="D61" i="1"/>
  <c r="I61" i="1"/>
  <c r="J61" i="1"/>
  <c r="K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E61" i="1"/>
  <c r="AF61" i="1"/>
  <c r="AG61" i="1"/>
  <c r="AH61" i="1"/>
  <c r="AI61" i="1"/>
  <c r="AJ61" i="1"/>
  <c r="AK61" i="1"/>
  <c r="AL61" i="1"/>
  <c r="AO61" i="1"/>
  <c r="AP61" i="1"/>
  <c r="D62" i="1"/>
  <c r="I62" i="1"/>
  <c r="J62" i="1"/>
  <c r="K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E62" i="1"/>
  <c r="AF62" i="1"/>
  <c r="AG62" i="1"/>
  <c r="AH62" i="1"/>
  <c r="AI62" i="1"/>
  <c r="AJ62" i="1"/>
  <c r="AK62" i="1"/>
  <c r="AL62" i="1"/>
  <c r="AO62" i="1"/>
  <c r="AP62" i="1"/>
  <c r="D63" i="1"/>
  <c r="I63" i="1"/>
  <c r="J63" i="1"/>
  <c r="K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E63" i="1"/>
  <c r="AF63" i="1"/>
  <c r="AG63" i="1"/>
  <c r="AH63" i="1"/>
  <c r="AI63" i="1"/>
  <c r="AJ63" i="1"/>
  <c r="AK63" i="1"/>
  <c r="AL63" i="1"/>
  <c r="AO63" i="1"/>
  <c r="AP63" i="1"/>
  <c r="D64" i="1"/>
  <c r="I64" i="1"/>
  <c r="J64" i="1"/>
  <c r="K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E64" i="1"/>
  <c r="AF64" i="1"/>
  <c r="AG64" i="1"/>
  <c r="AH64" i="1"/>
  <c r="AI64" i="1"/>
  <c r="AJ64" i="1"/>
  <c r="AK64" i="1"/>
  <c r="AL64" i="1"/>
  <c r="AO64" i="1"/>
  <c r="AP64" i="1"/>
  <c r="D65" i="1"/>
  <c r="I65" i="1"/>
  <c r="J65" i="1"/>
  <c r="K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E65" i="1"/>
  <c r="AF65" i="1"/>
  <c r="AG65" i="1"/>
  <c r="AH65" i="1"/>
  <c r="AI65" i="1"/>
  <c r="AJ65" i="1"/>
  <c r="AK65" i="1"/>
  <c r="AL65" i="1"/>
  <c r="AO65" i="1"/>
  <c r="AP65" i="1"/>
  <c r="D66" i="1"/>
  <c r="I66" i="1"/>
  <c r="J66" i="1"/>
  <c r="K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E66" i="1"/>
  <c r="AF66" i="1"/>
  <c r="AG66" i="1"/>
  <c r="AH66" i="1"/>
  <c r="AI66" i="1"/>
  <c r="AJ66" i="1"/>
  <c r="AK66" i="1"/>
  <c r="AL66" i="1"/>
  <c r="AO66" i="1"/>
  <c r="AP66" i="1"/>
  <c r="D67" i="1"/>
  <c r="I67" i="1"/>
  <c r="J67" i="1"/>
  <c r="K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E67" i="1"/>
  <c r="AF67" i="1"/>
  <c r="AG67" i="1"/>
  <c r="AH67" i="1"/>
  <c r="AI67" i="1"/>
  <c r="AJ67" i="1"/>
  <c r="AK67" i="1"/>
  <c r="AL67" i="1"/>
  <c r="AO67" i="1"/>
  <c r="AP67" i="1"/>
  <c r="D68" i="1"/>
  <c r="I68" i="1"/>
  <c r="J68" i="1"/>
  <c r="K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E68" i="1"/>
  <c r="AF68" i="1"/>
  <c r="AG68" i="1"/>
  <c r="AH68" i="1"/>
  <c r="AI68" i="1"/>
  <c r="AJ68" i="1"/>
  <c r="AK68" i="1"/>
  <c r="AL68" i="1"/>
  <c r="AO68" i="1"/>
  <c r="AP68" i="1"/>
  <c r="D69" i="1"/>
  <c r="I69" i="1"/>
  <c r="J69" i="1"/>
  <c r="K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E69" i="1"/>
  <c r="AF69" i="1"/>
  <c r="AG69" i="1"/>
  <c r="AH69" i="1"/>
  <c r="AI69" i="1"/>
  <c r="AJ69" i="1"/>
  <c r="AK69" i="1"/>
  <c r="AL69" i="1"/>
  <c r="AO69" i="1"/>
  <c r="AP69" i="1"/>
  <c r="D70" i="1"/>
  <c r="I70" i="1"/>
  <c r="J70" i="1"/>
  <c r="K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E70" i="1"/>
  <c r="AF70" i="1"/>
  <c r="AG70" i="1"/>
  <c r="AH70" i="1"/>
  <c r="AI70" i="1"/>
  <c r="AJ70" i="1"/>
  <c r="AK70" i="1"/>
  <c r="AL70" i="1"/>
  <c r="AO70" i="1"/>
  <c r="AP70" i="1"/>
  <c r="D71" i="1"/>
  <c r="I71" i="1"/>
  <c r="J71" i="1"/>
  <c r="K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E71" i="1"/>
  <c r="AF71" i="1"/>
  <c r="AG71" i="1"/>
  <c r="AH71" i="1"/>
  <c r="AI71" i="1"/>
  <c r="AJ71" i="1"/>
  <c r="AK71" i="1"/>
  <c r="AL71" i="1"/>
  <c r="AO71" i="1"/>
  <c r="AP71" i="1"/>
  <c r="D72" i="1"/>
  <c r="I72" i="1"/>
  <c r="J72" i="1"/>
  <c r="K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E72" i="1"/>
  <c r="AF72" i="1"/>
  <c r="AG72" i="1"/>
  <c r="AH72" i="1"/>
  <c r="AI72" i="1"/>
  <c r="AJ72" i="1"/>
  <c r="AK72" i="1"/>
  <c r="AL72" i="1"/>
  <c r="AO72" i="1"/>
  <c r="AP72" i="1"/>
  <c r="D73" i="1"/>
  <c r="I73" i="1"/>
  <c r="J73" i="1"/>
  <c r="K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E73" i="1"/>
  <c r="AF73" i="1"/>
  <c r="AG73" i="1"/>
  <c r="AH73" i="1"/>
  <c r="AI73" i="1"/>
  <c r="AJ73" i="1"/>
  <c r="AK73" i="1"/>
  <c r="AL73" i="1"/>
  <c r="AO73" i="1"/>
  <c r="AP73" i="1"/>
  <c r="D74" i="1"/>
  <c r="I74" i="1"/>
  <c r="J74" i="1"/>
  <c r="K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E74" i="1"/>
  <c r="AF74" i="1"/>
  <c r="AG74" i="1"/>
  <c r="AH74" i="1"/>
  <c r="AI74" i="1"/>
  <c r="AJ74" i="1"/>
  <c r="AK74" i="1"/>
  <c r="AL74" i="1"/>
  <c r="AO74" i="1"/>
  <c r="AP74" i="1"/>
  <c r="D75" i="1"/>
  <c r="I75" i="1"/>
  <c r="J75" i="1"/>
  <c r="K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E75" i="1"/>
  <c r="AF75" i="1"/>
  <c r="AG75" i="1"/>
  <c r="AH75" i="1"/>
  <c r="AI75" i="1"/>
  <c r="AJ75" i="1"/>
  <c r="AK75" i="1"/>
  <c r="AL75" i="1"/>
  <c r="AO75" i="1"/>
  <c r="AP75" i="1"/>
  <c r="D76" i="1"/>
  <c r="I76" i="1"/>
  <c r="J76" i="1"/>
  <c r="K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E76" i="1"/>
  <c r="AF76" i="1"/>
  <c r="AG76" i="1"/>
  <c r="AH76" i="1"/>
  <c r="AI76" i="1"/>
  <c r="AJ76" i="1"/>
  <c r="AK76" i="1"/>
  <c r="AL76" i="1"/>
  <c r="AO76" i="1"/>
  <c r="AP76" i="1"/>
  <c r="D77" i="1"/>
  <c r="I77" i="1"/>
  <c r="J77" i="1"/>
  <c r="K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E77" i="1"/>
  <c r="AF77" i="1"/>
  <c r="AG77" i="1"/>
  <c r="AH77" i="1"/>
  <c r="AI77" i="1"/>
  <c r="AJ77" i="1"/>
  <c r="AK77" i="1"/>
  <c r="AL77" i="1"/>
  <c r="AO77" i="1"/>
  <c r="AP77" i="1"/>
  <c r="D78" i="1"/>
  <c r="I78" i="1"/>
  <c r="J78" i="1"/>
  <c r="K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AE78" i="1"/>
  <c r="AF78" i="1"/>
  <c r="AG78" i="1"/>
  <c r="AH78" i="1"/>
  <c r="AI78" i="1"/>
  <c r="AJ78" i="1"/>
  <c r="AK78" i="1"/>
  <c r="AL78" i="1"/>
  <c r="AO78" i="1"/>
  <c r="AP78" i="1"/>
  <c r="D79" i="1"/>
  <c r="I79" i="1"/>
  <c r="J79" i="1"/>
  <c r="K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E79" i="1"/>
  <c r="AF79" i="1"/>
  <c r="AG79" i="1"/>
  <c r="AH79" i="1"/>
  <c r="AI79" i="1"/>
  <c r="AJ79" i="1"/>
  <c r="AK79" i="1"/>
  <c r="AL79" i="1"/>
  <c r="AO79" i="1"/>
  <c r="AP79" i="1"/>
  <c r="D80" i="1"/>
  <c r="I80" i="1"/>
  <c r="J80" i="1"/>
  <c r="K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E80" i="1"/>
  <c r="AF80" i="1"/>
  <c r="AG80" i="1"/>
  <c r="AH80" i="1"/>
  <c r="AI80" i="1"/>
  <c r="AJ80" i="1"/>
  <c r="AK80" i="1"/>
  <c r="AL80" i="1"/>
  <c r="AO80" i="1"/>
  <c r="AP80" i="1"/>
  <c r="D81" i="1"/>
  <c r="I81" i="1"/>
  <c r="J81" i="1"/>
  <c r="K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E81" i="1"/>
  <c r="AF81" i="1"/>
  <c r="AG81" i="1"/>
  <c r="AH81" i="1"/>
  <c r="AI81" i="1"/>
  <c r="AJ81" i="1"/>
  <c r="AK81" i="1"/>
  <c r="AL81" i="1"/>
  <c r="AO81" i="1"/>
  <c r="AP81" i="1"/>
  <c r="D82" i="1"/>
  <c r="I82" i="1"/>
  <c r="J82" i="1"/>
  <c r="K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AC82" i="1"/>
  <c r="AE82" i="1"/>
  <c r="AF82" i="1"/>
  <c r="AG82" i="1"/>
  <c r="AH82" i="1"/>
  <c r="AI82" i="1"/>
  <c r="AJ82" i="1"/>
  <c r="AK82" i="1"/>
  <c r="AL82" i="1"/>
  <c r="AO82" i="1"/>
  <c r="AP82" i="1"/>
  <c r="D83" i="1"/>
  <c r="I83" i="1"/>
  <c r="J83" i="1"/>
  <c r="K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AC83" i="1"/>
  <c r="AE83" i="1"/>
  <c r="AF83" i="1"/>
  <c r="AG83" i="1"/>
  <c r="AH83" i="1"/>
  <c r="AI83" i="1"/>
  <c r="AJ83" i="1"/>
  <c r="AK83" i="1"/>
  <c r="AL83" i="1"/>
  <c r="AO83" i="1"/>
  <c r="AP83" i="1"/>
  <c r="D84" i="1"/>
  <c r="I84" i="1"/>
  <c r="J84" i="1"/>
  <c r="K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AC84" i="1"/>
  <c r="AE84" i="1"/>
  <c r="AF84" i="1"/>
  <c r="AG84" i="1"/>
  <c r="AH84" i="1"/>
  <c r="AI84" i="1"/>
  <c r="AJ84" i="1"/>
  <c r="AK84" i="1"/>
  <c r="AL84" i="1"/>
  <c r="AO84" i="1"/>
  <c r="AP84" i="1"/>
  <c r="D85" i="1"/>
  <c r="I85" i="1"/>
  <c r="J85" i="1"/>
  <c r="K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E85" i="1"/>
  <c r="AF85" i="1"/>
  <c r="AG85" i="1"/>
  <c r="AH85" i="1"/>
  <c r="AI85" i="1"/>
  <c r="AJ85" i="1"/>
  <c r="AK85" i="1"/>
  <c r="AL85" i="1"/>
  <c r="AO85" i="1"/>
  <c r="AP85" i="1"/>
  <c r="D86" i="1"/>
  <c r="I86" i="1"/>
  <c r="J86" i="1"/>
  <c r="K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E86" i="1"/>
  <c r="AF86" i="1"/>
  <c r="AG86" i="1"/>
  <c r="AH86" i="1"/>
  <c r="AI86" i="1"/>
  <c r="AJ86" i="1"/>
  <c r="AK86" i="1"/>
  <c r="AL86" i="1"/>
  <c r="AO86" i="1"/>
  <c r="AP86" i="1"/>
  <c r="D87" i="1"/>
  <c r="I87" i="1"/>
  <c r="J87" i="1"/>
  <c r="K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E87" i="1"/>
  <c r="AF87" i="1"/>
  <c r="AG87" i="1"/>
  <c r="AH87" i="1"/>
  <c r="AI87" i="1"/>
  <c r="AJ87" i="1"/>
  <c r="AK87" i="1"/>
  <c r="AL87" i="1"/>
  <c r="AO87" i="1"/>
  <c r="AP87" i="1"/>
  <c r="D88" i="1"/>
  <c r="I88" i="1"/>
  <c r="J88" i="1"/>
  <c r="K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AC88" i="1"/>
  <c r="AE88" i="1"/>
  <c r="AF88" i="1"/>
  <c r="AG88" i="1"/>
  <c r="AH88" i="1"/>
  <c r="AI88" i="1"/>
  <c r="AJ88" i="1"/>
  <c r="AK88" i="1"/>
  <c r="AL88" i="1"/>
  <c r="AO88" i="1"/>
  <c r="AP88" i="1"/>
  <c r="D89" i="1"/>
  <c r="I89" i="1"/>
  <c r="J89" i="1"/>
  <c r="K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E89" i="1"/>
  <c r="AF89" i="1"/>
  <c r="AG89" i="1"/>
  <c r="AH89" i="1"/>
  <c r="AI89" i="1"/>
  <c r="AJ89" i="1"/>
  <c r="AK89" i="1"/>
  <c r="AL89" i="1"/>
  <c r="AO89" i="1"/>
  <c r="AP89" i="1"/>
  <c r="D90" i="1"/>
  <c r="I90" i="1"/>
  <c r="J90" i="1"/>
  <c r="K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E90" i="1"/>
  <c r="AF90" i="1"/>
  <c r="AG90" i="1"/>
  <c r="AH90" i="1"/>
  <c r="AI90" i="1"/>
  <c r="AJ90" i="1"/>
  <c r="AK90" i="1"/>
  <c r="AL90" i="1"/>
  <c r="AO90" i="1"/>
  <c r="AP90" i="1"/>
  <c r="D91" i="1"/>
  <c r="I91" i="1"/>
  <c r="J91" i="1"/>
  <c r="K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AE91" i="1"/>
  <c r="AF91" i="1"/>
  <c r="AG91" i="1"/>
  <c r="AH91" i="1"/>
  <c r="AI91" i="1"/>
  <c r="AJ91" i="1"/>
  <c r="AK91" i="1"/>
  <c r="AL91" i="1"/>
  <c r="AO91" i="1"/>
  <c r="AP91" i="1"/>
  <c r="D92" i="1"/>
  <c r="I92" i="1"/>
  <c r="J92" i="1"/>
  <c r="K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E92" i="1"/>
  <c r="AF92" i="1"/>
  <c r="AG92" i="1"/>
  <c r="AH92" i="1"/>
  <c r="AI92" i="1"/>
  <c r="AJ92" i="1"/>
  <c r="AK92" i="1"/>
  <c r="AL92" i="1"/>
  <c r="AO92" i="1"/>
  <c r="AP92" i="1"/>
  <c r="D93" i="1"/>
  <c r="I93" i="1"/>
  <c r="J93" i="1"/>
  <c r="K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E93" i="1"/>
  <c r="AF93" i="1"/>
  <c r="AG93" i="1"/>
  <c r="AH93" i="1"/>
  <c r="AI93" i="1"/>
  <c r="AJ93" i="1"/>
  <c r="AK93" i="1"/>
  <c r="AL93" i="1"/>
  <c r="AO93" i="1"/>
  <c r="AP93" i="1"/>
  <c r="D94" i="1"/>
  <c r="I94" i="1"/>
  <c r="J94" i="1"/>
  <c r="K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E94" i="1"/>
  <c r="AF94" i="1"/>
  <c r="AG94" i="1"/>
  <c r="AH94" i="1"/>
  <c r="AI94" i="1"/>
  <c r="AJ94" i="1"/>
  <c r="AK94" i="1"/>
  <c r="AL94" i="1"/>
  <c r="AO94" i="1"/>
  <c r="AP94" i="1"/>
  <c r="D95" i="1"/>
  <c r="I95" i="1"/>
  <c r="J95" i="1"/>
  <c r="K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E95" i="1"/>
  <c r="AF95" i="1"/>
  <c r="AG95" i="1"/>
  <c r="AH95" i="1"/>
  <c r="AI95" i="1"/>
  <c r="AJ95" i="1"/>
  <c r="AK95" i="1"/>
  <c r="AL95" i="1"/>
  <c r="AO95" i="1"/>
  <c r="AP95" i="1"/>
  <c r="D96" i="1"/>
  <c r="I96" i="1"/>
  <c r="J96" i="1"/>
  <c r="K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E96" i="1"/>
  <c r="AF96" i="1"/>
  <c r="AG96" i="1"/>
  <c r="AH96" i="1"/>
  <c r="AI96" i="1"/>
  <c r="AJ96" i="1"/>
  <c r="AK96" i="1"/>
  <c r="AL96" i="1"/>
  <c r="AO96" i="1"/>
  <c r="AP96" i="1"/>
  <c r="D97" i="1"/>
  <c r="I97" i="1"/>
  <c r="J97" i="1"/>
  <c r="K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AE97" i="1"/>
  <c r="AF97" i="1"/>
  <c r="AG97" i="1"/>
  <c r="AH97" i="1"/>
  <c r="AI97" i="1"/>
  <c r="AJ97" i="1"/>
  <c r="AK97" i="1"/>
  <c r="AL97" i="1"/>
  <c r="AO97" i="1"/>
  <c r="AP97" i="1"/>
  <c r="D98" i="1"/>
  <c r="I98" i="1"/>
  <c r="J98" i="1"/>
  <c r="K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E98" i="1"/>
  <c r="AF98" i="1"/>
  <c r="AG98" i="1"/>
  <c r="AH98" i="1"/>
  <c r="AI98" i="1"/>
  <c r="AJ98" i="1"/>
  <c r="AK98" i="1"/>
  <c r="AL98" i="1"/>
  <c r="AO98" i="1"/>
  <c r="AP98" i="1"/>
  <c r="D99" i="1"/>
  <c r="I99" i="1"/>
  <c r="J99" i="1"/>
  <c r="K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AC99" i="1"/>
  <c r="AE99" i="1"/>
  <c r="AF99" i="1"/>
  <c r="AG99" i="1"/>
  <c r="AH99" i="1"/>
  <c r="AI99" i="1"/>
  <c r="AJ99" i="1"/>
  <c r="AK99" i="1"/>
  <c r="AL99" i="1"/>
  <c r="AO99" i="1"/>
  <c r="AP99" i="1"/>
  <c r="D100" i="1"/>
  <c r="I100" i="1"/>
  <c r="J100" i="1"/>
  <c r="K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E100" i="1"/>
  <c r="AF100" i="1"/>
  <c r="AG100" i="1"/>
  <c r="AH100" i="1"/>
  <c r="AI100" i="1"/>
  <c r="AJ100" i="1"/>
  <c r="AK100" i="1"/>
  <c r="AL100" i="1"/>
  <c r="AO100" i="1"/>
  <c r="AP100" i="1"/>
  <c r="D101" i="1"/>
  <c r="I101" i="1"/>
  <c r="J101" i="1"/>
  <c r="K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C101" i="1"/>
  <c r="AE101" i="1"/>
  <c r="AF101" i="1"/>
  <c r="AG101" i="1"/>
  <c r="AH101" i="1"/>
  <c r="AI101" i="1"/>
  <c r="AJ101" i="1"/>
  <c r="AK101" i="1"/>
  <c r="AL101" i="1"/>
  <c r="AO101" i="1"/>
  <c r="AP101" i="1"/>
  <c r="D102" i="1"/>
  <c r="I102" i="1"/>
  <c r="J102" i="1"/>
  <c r="K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C102" i="1"/>
  <c r="AE102" i="1"/>
  <c r="AF102" i="1"/>
  <c r="AG102" i="1"/>
  <c r="AH102" i="1"/>
  <c r="AI102" i="1"/>
  <c r="AJ102" i="1"/>
  <c r="AK102" i="1"/>
  <c r="AL102" i="1"/>
  <c r="AO102" i="1"/>
  <c r="AP102" i="1"/>
  <c r="D103" i="1"/>
  <c r="I103" i="1"/>
  <c r="J103" i="1"/>
  <c r="K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AC103" i="1"/>
  <c r="AE103" i="1"/>
  <c r="AF103" i="1"/>
  <c r="AG103" i="1"/>
  <c r="AH103" i="1"/>
  <c r="AI103" i="1"/>
  <c r="AJ103" i="1"/>
  <c r="AK103" i="1"/>
  <c r="AL103" i="1"/>
  <c r="AO103" i="1"/>
  <c r="AP103" i="1"/>
  <c r="D104" i="1"/>
  <c r="I104" i="1"/>
  <c r="J104" i="1"/>
  <c r="K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AC104" i="1"/>
  <c r="AE104" i="1"/>
  <c r="AF104" i="1"/>
  <c r="AG104" i="1"/>
  <c r="AH104" i="1"/>
  <c r="AI104" i="1"/>
  <c r="AJ104" i="1"/>
  <c r="AK104" i="1"/>
  <c r="AL104" i="1"/>
  <c r="AO104" i="1"/>
  <c r="AP104" i="1"/>
  <c r="D105" i="1"/>
  <c r="I105" i="1"/>
  <c r="J105" i="1"/>
  <c r="K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AC105" i="1"/>
  <c r="AE105" i="1"/>
  <c r="AF105" i="1"/>
  <c r="AG105" i="1"/>
  <c r="AH105" i="1"/>
  <c r="AI105" i="1"/>
  <c r="AJ105" i="1"/>
  <c r="AK105" i="1"/>
  <c r="AL105" i="1"/>
  <c r="AO105" i="1"/>
  <c r="AP105" i="1"/>
  <c r="D106" i="1"/>
  <c r="I106" i="1"/>
  <c r="J106" i="1"/>
  <c r="K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E106" i="1"/>
  <c r="AF106" i="1"/>
  <c r="AG106" i="1"/>
  <c r="AH106" i="1"/>
  <c r="AI106" i="1"/>
  <c r="AJ106" i="1"/>
  <c r="AK106" i="1"/>
  <c r="AL106" i="1"/>
  <c r="AO106" i="1"/>
  <c r="AP106" i="1"/>
  <c r="D107" i="1"/>
  <c r="I107" i="1"/>
  <c r="J107" i="1"/>
  <c r="K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E107" i="1"/>
  <c r="AF107" i="1"/>
  <c r="AG107" i="1"/>
  <c r="AH107" i="1"/>
  <c r="AI107" i="1"/>
  <c r="AJ107" i="1"/>
  <c r="AK107" i="1"/>
  <c r="AL107" i="1"/>
  <c r="AO107" i="1"/>
  <c r="AP107" i="1"/>
  <c r="D108" i="1"/>
  <c r="I108" i="1"/>
  <c r="J108" i="1"/>
  <c r="K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E108" i="1"/>
  <c r="AF108" i="1"/>
  <c r="AG108" i="1"/>
  <c r="AH108" i="1"/>
  <c r="AI108" i="1"/>
  <c r="AJ108" i="1"/>
  <c r="AK108" i="1"/>
  <c r="AL108" i="1"/>
  <c r="AO108" i="1"/>
  <c r="AP108" i="1"/>
  <c r="D109" i="1"/>
  <c r="I109" i="1"/>
  <c r="J109" i="1"/>
  <c r="K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E109" i="1"/>
  <c r="AF109" i="1"/>
  <c r="AG109" i="1"/>
  <c r="AH109" i="1"/>
  <c r="AI109" i="1"/>
  <c r="AJ109" i="1"/>
  <c r="AK109" i="1"/>
  <c r="AL109" i="1"/>
  <c r="AO109" i="1"/>
  <c r="AP109" i="1"/>
  <c r="D110" i="1"/>
  <c r="I110" i="1"/>
  <c r="J110" i="1"/>
  <c r="K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E110" i="1"/>
  <c r="AF110" i="1"/>
  <c r="AG110" i="1"/>
  <c r="AH110" i="1"/>
  <c r="AI110" i="1"/>
  <c r="AJ110" i="1"/>
  <c r="AK110" i="1"/>
  <c r="AL110" i="1"/>
  <c r="AO110" i="1"/>
  <c r="AP110" i="1"/>
  <c r="D111" i="1"/>
  <c r="I111" i="1"/>
  <c r="J111" i="1"/>
  <c r="K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E111" i="1"/>
  <c r="AF111" i="1"/>
  <c r="AG111" i="1"/>
  <c r="AH111" i="1"/>
  <c r="AI111" i="1"/>
  <c r="AJ111" i="1"/>
  <c r="AK111" i="1"/>
  <c r="AL111" i="1"/>
  <c r="AO111" i="1"/>
  <c r="AP111" i="1"/>
  <c r="D112" i="1"/>
  <c r="I112" i="1"/>
  <c r="J112" i="1"/>
  <c r="K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E112" i="1"/>
  <c r="AF112" i="1"/>
  <c r="AG112" i="1"/>
  <c r="AH112" i="1"/>
  <c r="AI112" i="1"/>
  <c r="AJ112" i="1"/>
  <c r="AK112" i="1"/>
  <c r="AL112" i="1"/>
  <c r="AO112" i="1"/>
  <c r="AP112" i="1"/>
  <c r="D113" i="1"/>
  <c r="I113" i="1"/>
  <c r="J113" i="1"/>
  <c r="K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E113" i="1"/>
  <c r="AF113" i="1"/>
  <c r="AG113" i="1"/>
  <c r="AH113" i="1"/>
  <c r="AI113" i="1"/>
  <c r="AJ113" i="1"/>
  <c r="AK113" i="1"/>
  <c r="AL113" i="1"/>
  <c r="AO113" i="1"/>
  <c r="AP113" i="1"/>
  <c r="D114" i="1"/>
  <c r="I114" i="1"/>
  <c r="J114" i="1"/>
  <c r="K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E114" i="1"/>
  <c r="AF114" i="1"/>
  <c r="AG114" i="1"/>
  <c r="AH114" i="1"/>
  <c r="AI114" i="1"/>
  <c r="AJ114" i="1"/>
  <c r="AK114" i="1"/>
  <c r="AL114" i="1"/>
  <c r="AO114" i="1"/>
  <c r="AP114" i="1"/>
  <c r="D115" i="1"/>
  <c r="I115" i="1"/>
  <c r="J115" i="1"/>
  <c r="K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AC115" i="1"/>
  <c r="AE115" i="1"/>
  <c r="AF115" i="1"/>
  <c r="AG115" i="1"/>
  <c r="AH115" i="1"/>
  <c r="AI115" i="1"/>
  <c r="AJ115" i="1"/>
  <c r="AK115" i="1"/>
  <c r="AL115" i="1"/>
  <c r="AO115" i="1"/>
  <c r="AP115" i="1"/>
  <c r="D116" i="1"/>
  <c r="I116" i="1"/>
  <c r="J116" i="1"/>
  <c r="K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AE116" i="1"/>
  <c r="AF116" i="1"/>
  <c r="AG116" i="1"/>
  <c r="AH116" i="1"/>
  <c r="AI116" i="1"/>
  <c r="AJ116" i="1"/>
  <c r="AK116" i="1"/>
  <c r="AL116" i="1"/>
  <c r="AO116" i="1"/>
  <c r="AP116" i="1"/>
  <c r="D117" i="1"/>
  <c r="I117" i="1"/>
  <c r="J117" i="1"/>
  <c r="K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E117" i="1"/>
  <c r="AF117" i="1"/>
  <c r="AG117" i="1"/>
  <c r="AH117" i="1"/>
  <c r="AI117" i="1"/>
  <c r="AJ117" i="1"/>
  <c r="AK117" i="1"/>
  <c r="AL117" i="1"/>
  <c r="AO117" i="1"/>
  <c r="AP117" i="1"/>
  <c r="D118" i="1"/>
  <c r="I118" i="1"/>
  <c r="J118" i="1"/>
  <c r="K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E118" i="1"/>
  <c r="AF118" i="1"/>
  <c r="AG118" i="1"/>
  <c r="AH118" i="1"/>
  <c r="AI118" i="1"/>
  <c r="AJ118" i="1"/>
  <c r="AK118" i="1"/>
  <c r="AL118" i="1"/>
  <c r="AO118" i="1"/>
  <c r="AP118" i="1"/>
  <c r="D119" i="1"/>
  <c r="I119" i="1"/>
  <c r="J119" i="1"/>
  <c r="K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E119" i="1"/>
  <c r="AF119" i="1"/>
  <c r="AG119" i="1"/>
  <c r="AH119" i="1"/>
  <c r="AI119" i="1"/>
  <c r="AJ119" i="1"/>
  <c r="AK119" i="1"/>
  <c r="AL119" i="1"/>
  <c r="AO119" i="1"/>
  <c r="AP119" i="1"/>
  <c r="D120" i="1"/>
  <c r="I120" i="1"/>
  <c r="J120" i="1"/>
  <c r="K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AC120" i="1"/>
  <c r="AE120" i="1"/>
  <c r="AF120" i="1"/>
  <c r="AG120" i="1"/>
  <c r="AH120" i="1"/>
  <c r="AI120" i="1"/>
  <c r="AJ120" i="1"/>
  <c r="AK120" i="1"/>
  <c r="AL120" i="1"/>
  <c r="AO120" i="1"/>
  <c r="AP120" i="1"/>
  <c r="D121" i="1"/>
  <c r="I121" i="1"/>
  <c r="J121" i="1"/>
  <c r="K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AC121" i="1"/>
  <c r="AE121" i="1"/>
  <c r="AF121" i="1"/>
  <c r="AG121" i="1"/>
  <c r="AH121" i="1"/>
  <c r="AI121" i="1"/>
  <c r="AJ121" i="1"/>
  <c r="AK121" i="1"/>
  <c r="AL121" i="1"/>
  <c r="AO121" i="1"/>
  <c r="AP121" i="1"/>
  <c r="D122" i="1"/>
  <c r="I122" i="1"/>
  <c r="J122" i="1"/>
  <c r="K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AC122" i="1"/>
  <c r="AE122" i="1"/>
  <c r="AF122" i="1"/>
  <c r="AG122" i="1"/>
  <c r="AH122" i="1"/>
  <c r="AI122" i="1"/>
  <c r="AJ122" i="1"/>
  <c r="AK122" i="1"/>
  <c r="AL122" i="1"/>
  <c r="AO122" i="1"/>
  <c r="AP122" i="1"/>
  <c r="D123" i="1"/>
  <c r="I123" i="1"/>
  <c r="J123" i="1"/>
  <c r="K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AC123" i="1"/>
  <c r="AE123" i="1"/>
  <c r="AF123" i="1"/>
  <c r="AG123" i="1"/>
  <c r="AH123" i="1"/>
  <c r="AI123" i="1"/>
  <c r="AJ123" i="1"/>
  <c r="AK123" i="1"/>
  <c r="AL123" i="1"/>
  <c r="AO123" i="1"/>
  <c r="AP123" i="1"/>
  <c r="D124" i="1"/>
  <c r="I124" i="1"/>
  <c r="J124" i="1"/>
  <c r="K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AC124" i="1"/>
  <c r="AE124" i="1"/>
  <c r="AF124" i="1"/>
  <c r="AG124" i="1"/>
  <c r="AH124" i="1"/>
  <c r="AI124" i="1"/>
  <c r="AJ124" i="1"/>
  <c r="AK124" i="1"/>
  <c r="AL124" i="1"/>
  <c r="AO124" i="1"/>
  <c r="AP124" i="1"/>
  <c r="D125" i="1"/>
  <c r="I125" i="1"/>
  <c r="J125" i="1"/>
  <c r="K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AC125" i="1"/>
  <c r="AE125" i="1"/>
  <c r="AF125" i="1"/>
  <c r="AG125" i="1"/>
  <c r="AH125" i="1"/>
  <c r="AI125" i="1"/>
  <c r="AJ125" i="1"/>
  <c r="AK125" i="1"/>
  <c r="AL125" i="1"/>
  <c r="AO125" i="1"/>
  <c r="AP125" i="1"/>
  <c r="D126" i="1"/>
  <c r="I126" i="1"/>
  <c r="J126" i="1"/>
  <c r="K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AC126" i="1"/>
  <c r="AE126" i="1"/>
  <c r="AF126" i="1"/>
  <c r="AG126" i="1"/>
  <c r="AH126" i="1"/>
  <c r="AI126" i="1"/>
  <c r="AJ126" i="1"/>
  <c r="AK126" i="1"/>
  <c r="AL126" i="1"/>
  <c r="AO126" i="1"/>
  <c r="AP126" i="1"/>
  <c r="D127" i="1"/>
  <c r="I127" i="1"/>
  <c r="J127" i="1"/>
  <c r="K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AC127" i="1"/>
  <c r="AE127" i="1"/>
  <c r="AF127" i="1"/>
  <c r="AG127" i="1"/>
  <c r="AH127" i="1"/>
  <c r="AI127" i="1"/>
  <c r="AJ127" i="1"/>
  <c r="AK127" i="1"/>
  <c r="AL127" i="1"/>
  <c r="AO127" i="1"/>
  <c r="AP127" i="1"/>
  <c r="D128" i="1"/>
  <c r="I128" i="1"/>
  <c r="J128" i="1"/>
  <c r="K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AC128" i="1"/>
  <c r="AE128" i="1"/>
  <c r="AF128" i="1"/>
  <c r="AG128" i="1"/>
  <c r="AH128" i="1"/>
  <c r="AI128" i="1"/>
  <c r="AJ128" i="1"/>
  <c r="AK128" i="1"/>
  <c r="AL128" i="1"/>
  <c r="AO128" i="1"/>
  <c r="AP128" i="1"/>
  <c r="D129" i="1"/>
  <c r="I129" i="1"/>
  <c r="J129" i="1"/>
  <c r="K129" i="1"/>
  <c r="O129" i="1"/>
  <c r="P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AC129" i="1"/>
  <c r="AE129" i="1"/>
  <c r="AF129" i="1"/>
  <c r="AG129" i="1"/>
  <c r="AH129" i="1"/>
  <c r="AI129" i="1"/>
  <c r="AJ129" i="1"/>
  <c r="AK129" i="1"/>
  <c r="AL129" i="1"/>
  <c r="AO129" i="1"/>
  <c r="AP129" i="1"/>
  <c r="D130" i="1"/>
  <c r="I130" i="1"/>
  <c r="J130" i="1"/>
  <c r="K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AC130" i="1"/>
  <c r="AE130" i="1"/>
  <c r="AF130" i="1"/>
  <c r="AG130" i="1"/>
  <c r="AH130" i="1"/>
  <c r="AI130" i="1"/>
  <c r="AJ130" i="1"/>
  <c r="AK130" i="1"/>
  <c r="AL130" i="1"/>
  <c r="AO130" i="1"/>
  <c r="AP130" i="1"/>
  <c r="D131" i="1"/>
  <c r="I131" i="1"/>
  <c r="J131" i="1"/>
  <c r="K131" i="1"/>
  <c r="O131" i="1"/>
  <c r="P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AC131" i="1"/>
  <c r="AE131" i="1"/>
  <c r="AF131" i="1"/>
  <c r="AG131" i="1"/>
  <c r="AH131" i="1"/>
  <c r="AI131" i="1"/>
  <c r="AJ131" i="1"/>
  <c r="AK131" i="1"/>
  <c r="AL131" i="1"/>
  <c r="AO131" i="1"/>
  <c r="AP131" i="1"/>
  <c r="D132" i="1"/>
  <c r="I132" i="1"/>
  <c r="J132" i="1"/>
  <c r="K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AC132" i="1"/>
  <c r="AE132" i="1"/>
  <c r="AF132" i="1"/>
  <c r="AG132" i="1"/>
  <c r="AH132" i="1"/>
  <c r="AI132" i="1"/>
  <c r="AJ132" i="1"/>
  <c r="AK132" i="1"/>
  <c r="AL132" i="1"/>
  <c r="AO132" i="1"/>
  <c r="AP132" i="1"/>
  <c r="D133" i="1"/>
  <c r="I133" i="1"/>
  <c r="J133" i="1"/>
  <c r="K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AC133" i="1"/>
  <c r="AE133" i="1"/>
  <c r="AF133" i="1"/>
  <c r="AG133" i="1"/>
  <c r="AH133" i="1"/>
  <c r="AI133" i="1"/>
  <c r="AJ133" i="1"/>
  <c r="AK133" i="1"/>
  <c r="AL133" i="1"/>
  <c r="AO133" i="1"/>
  <c r="AP133" i="1"/>
  <c r="D134" i="1"/>
  <c r="I134" i="1"/>
  <c r="J134" i="1"/>
  <c r="K134" i="1"/>
  <c r="O134" i="1"/>
  <c r="P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AC134" i="1"/>
  <c r="AE134" i="1"/>
  <c r="AF134" i="1"/>
  <c r="AG134" i="1"/>
  <c r="AH134" i="1"/>
  <c r="AI134" i="1"/>
  <c r="AJ134" i="1"/>
  <c r="AK134" i="1"/>
  <c r="AL134" i="1"/>
  <c r="AO134" i="1"/>
  <c r="AP134" i="1"/>
  <c r="D135" i="1"/>
  <c r="I135" i="1"/>
  <c r="J135" i="1"/>
  <c r="K135" i="1"/>
  <c r="O135" i="1"/>
  <c r="P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AC135" i="1"/>
  <c r="AE135" i="1"/>
  <c r="AF135" i="1"/>
  <c r="AG135" i="1"/>
  <c r="AH135" i="1"/>
  <c r="AI135" i="1"/>
  <c r="AJ135" i="1"/>
  <c r="AK135" i="1"/>
  <c r="AL135" i="1"/>
  <c r="AO135" i="1"/>
  <c r="AP135" i="1"/>
  <c r="D136" i="1"/>
  <c r="I136" i="1"/>
  <c r="J136" i="1"/>
  <c r="K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AC136" i="1"/>
  <c r="AE136" i="1"/>
  <c r="AF136" i="1"/>
  <c r="AG136" i="1"/>
  <c r="AH136" i="1"/>
  <c r="AI136" i="1"/>
  <c r="AJ136" i="1"/>
  <c r="AK136" i="1"/>
  <c r="AL136" i="1"/>
  <c r="AO136" i="1"/>
  <c r="AP136" i="1"/>
  <c r="D137" i="1"/>
  <c r="I137" i="1"/>
  <c r="J137" i="1"/>
  <c r="K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AC137" i="1"/>
  <c r="AE137" i="1"/>
  <c r="AF137" i="1"/>
  <c r="AG137" i="1"/>
  <c r="AH137" i="1"/>
  <c r="AI137" i="1"/>
  <c r="AJ137" i="1"/>
  <c r="AK137" i="1"/>
  <c r="AL137" i="1"/>
  <c r="AO137" i="1"/>
  <c r="AP137" i="1"/>
  <c r="D138" i="1"/>
  <c r="I138" i="1"/>
  <c r="J138" i="1"/>
  <c r="K138" i="1"/>
  <c r="O138" i="1"/>
  <c r="P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AC138" i="1"/>
  <c r="AE138" i="1"/>
  <c r="AF138" i="1"/>
  <c r="AG138" i="1"/>
  <c r="AH138" i="1"/>
  <c r="AI138" i="1"/>
  <c r="AJ138" i="1"/>
  <c r="AK138" i="1"/>
  <c r="AL138" i="1"/>
  <c r="AO138" i="1"/>
  <c r="AP138" i="1"/>
  <c r="D139" i="1"/>
  <c r="I139" i="1"/>
  <c r="J139" i="1"/>
  <c r="K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AC139" i="1"/>
  <c r="AE139" i="1"/>
  <c r="AF139" i="1"/>
  <c r="AG139" i="1"/>
  <c r="AH139" i="1"/>
  <c r="AI139" i="1"/>
  <c r="AJ139" i="1"/>
  <c r="AK139" i="1"/>
  <c r="AL139" i="1"/>
  <c r="AO139" i="1"/>
  <c r="AP139" i="1"/>
  <c r="D140" i="1"/>
  <c r="I140" i="1"/>
  <c r="J140" i="1"/>
  <c r="K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AC140" i="1"/>
  <c r="AE140" i="1"/>
  <c r="AF140" i="1"/>
  <c r="AG140" i="1"/>
  <c r="AH140" i="1"/>
  <c r="AI140" i="1"/>
  <c r="AJ140" i="1"/>
  <c r="AK140" i="1"/>
  <c r="AL140" i="1"/>
  <c r="AO140" i="1"/>
  <c r="AP140" i="1"/>
  <c r="D141" i="1"/>
  <c r="I141" i="1"/>
  <c r="J141" i="1"/>
  <c r="K141" i="1"/>
  <c r="O141" i="1"/>
  <c r="P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AC141" i="1"/>
  <c r="AE141" i="1"/>
  <c r="AF141" i="1"/>
  <c r="AG141" i="1"/>
  <c r="AH141" i="1"/>
  <c r="AI141" i="1"/>
  <c r="AJ141" i="1"/>
  <c r="AK141" i="1"/>
  <c r="AL141" i="1"/>
  <c r="AO141" i="1"/>
  <c r="AP141" i="1"/>
  <c r="D142" i="1"/>
  <c r="I142" i="1"/>
  <c r="J142" i="1"/>
  <c r="K142" i="1"/>
  <c r="O142" i="1"/>
  <c r="P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AC142" i="1"/>
  <c r="AE142" i="1"/>
  <c r="AF142" i="1"/>
  <c r="AG142" i="1"/>
  <c r="AH142" i="1"/>
  <c r="AI142" i="1"/>
  <c r="AJ142" i="1"/>
  <c r="AK142" i="1"/>
  <c r="AL142" i="1"/>
  <c r="AO142" i="1"/>
  <c r="AP142" i="1"/>
  <c r="D143" i="1"/>
  <c r="I143" i="1"/>
  <c r="J143" i="1"/>
  <c r="K143" i="1"/>
  <c r="O143" i="1"/>
  <c r="P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AC143" i="1"/>
  <c r="AE143" i="1"/>
  <c r="AF143" i="1"/>
  <c r="AG143" i="1"/>
  <c r="AH143" i="1"/>
  <c r="AI143" i="1"/>
  <c r="AJ143" i="1"/>
  <c r="AK143" i="1"/>
  <c r="AL143" i="1"/>
  <c r="AO143" i="1"/>
  <c r="AP143" i="1"/>
  <c r="D144" i="1"/>
  <c r="I144" i="1"/>
  <c r="J144" i="1"/>
  <c r="K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AE144" i="1"/>
  <c r="AF144" i="1"/>
  <c r="AG144" i="1"/>
  <c r="AH144" i="1"/>
  <c r="AI144" i="1"/>
  <c r="AJ144" i="1"/>
  <c r="AK144" i="1"/>
  <c r="AL144" i="1"/>
  <c r="AO144" i="1"/>
  <c r="AP144" i="1"/>
  <c r="D145" i="1"/>
  <c r="I145" i="1"/>
  <c r="J145" i="1"/>
  <c r="K145" i="1"/>
  <c r="O145" i="1"/>
  <c r="P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AC145" i="1"/>
  <c r="AE145" i="1"/>
  <c r="AF145" i="1"/>
  <c r="AG145" i="1"/>
  <c r="AH145" i="1"/>
  <c r="AI145" i="1"/>
  <c r="AJ145" i="1"/>
  <c r="AK145" i="1"/>
  <c r="AL145" i="1"/>
  <c r="AO145" i="1"/>
  <c r="AP145" i="1"/>
  <c r="D146" i="1"/>
  <c r="I146" i="1"/>
  <c r="J146" i="1"/>
  <c r="K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AE146" i="1"/>
  <c r="AF146" i="1"/>
  <c r="AG146" i="1"/>
  <c r="AH146" i="1"/>
  <c r="AI146" i="1"/>
  <c r="AJ146" i="1"/>
  <c r="AK146" i="1"/>
  <c r="AL146" i="1"/>
  <c r="AO146" i="1"/>
  <c r="AP146" i="1"/>
  <c r="D147" i="1"/>
  <c r="I147" i="1"/>
  <c r="J147" i="1"/>
  <c r="K147" i="1"/>
  <c r="O147" i="1"/>
  <c r="P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AC147" i="1"/>
  <c r="AE147" i="1"/>
  <c r="AF147" i="1"/>
  <c r="AG147" i="1"/>
  <c r="AH147" i="1"/>
  <c r="AI147" i="1"/>
  <c r="AJ147" i="1"/>
  <c r="AK147" i="1"/>
  <c r="AL147" i="1"/>
  <c r="AO147" i="1"/>
  <c r="AP147" i="1"/>
  <c r="D148" i="1"/>
  <c r="I148" i="1"/>
  <c r="J148" i="1"/>
  <c r="K148" i="1"/>
  <c r="O148" i="1"/>
  <c r="P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AC148" i="1"/>
  <c r="AE148" i="1"/>
  <c r="AF148" i="1"/>
  <c r="AG148" i="1"/>
  <c r="AH148" i="1"/>
  <c r="AI148" i="1"/>
  <c r="AJ148" i="1"/>
  <c r="AK148" i="1"/>
  <c r="AL148" i="1"/>
  <c r="AO148" i="1"/>
  <c r="AP148" i="1"/>
  <c r="D149" i="1"/>
  <c r="I149" i="1"/>
  <c r="J149" i="1"/>
  <c r="K149" i="1"/>
  <c r="O149" i="1"/>
  <c r="P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AC149" i="1"/>
  <c r="AE149" i="1"/>
  <c r="AF149" i="1"/>
  <c r="AG149" i="1"/>
  <c r="AH149" i="1"/>
  <c r="AI149" i="1"/>
  <c r="AJ149" i="1"/>
  <c r="AK149" i="1"/>
  <c r="AL149" i="1"/>
  <c r="AO149" i="1"/>
  <c r="AP149" i="1"/>
  <c r="D150" i="1"/>
  <c r="I150" i="1"/>
  <c r="J150" i="1"/>
  <c r="K150" i="1"/>
  <c r="O150" i="1"/>
  <c r="P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AC150" i="1"/>
  <c r="AE150" i="1"/>
  <c r="AF150" i="1"/>
  <c r="AG150" i="1"/>
  <c r="AH150" i="1"/>
  <c r="AI150" i="1"/>
  <c r="AJ150" i="1"/>
  <c r="AK150" i="1"/>
  <c r="AL150" i="1"/>
  <c r="AO150" i="1"/>
  <c r="AP150" i="1"/>
  <c r="D151" i="1"/>
  <c r="I151" i="1"/>
  <c r="J151" i="1"/>
  <c r="K151" i="1"/>
  <c r="O151" i="1"/>
  <c r="P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AC151" i="1"/>
  <c r="AE151" i="1"/>
  <c r="AF151" i="1"/>
  <c r="AG151" i="1"/>
  <c r="AH151" i="1"/>
  <c r="AI151" i="1"/>
  <c r="AJ151" i="1"/>
  <c r="AK151" i="1"/>
  <c r="AL151" i="1"/>
  <c r="AO151" i="1"/>
  <c r="AP151" i="1"/>
  <c r="D152" i="1"/>
  <c r="I152" i="1"/>
  <c r="J152" i="1"/>
  <c r="K152" i="1"/>
  <c r="O152" i="1"/>
  <c r="P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AC152" i="1"/>
  <c r="AE152" i="1"/>
  <c r="AF152" i="1"/>
  <c r="AG152" i="1"/>
  <c r="AH152" i="1"/>
  <c r="AI152" i="1"/>
  <c r="AJ152" i="1"/>
  <c r="AK152" i="1"/>
  <c r="AL152" i="1"/>
  <c r="AO152" i="1"/>
  <c r="AP152" i="1"/>
  <c r="D153" i="1"/>
  <c r="I153" i="1"/>
  <c r="J153" i="1"/>
  <c r="K153" i="1"/>
  <c r="O153" i="1"/>
  <c r="P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AC153" i="1"/>
  <c r="AE153" i="1"/>
  <c r="AF153" i="1"/>
  <c r="AG153" i="1"/>
  <c r="AH153" i="1"/>
  <c r="AI153" i="1"/>
  <c r="AJ153" i="1"/>
  <c r="AK153" i="1"/>
  <c r="AL153" i="1"/>
  <c r="AO153" i="1"/>
  <c r="AP153" i="1"/>
  <c r="D154" i="1"/>
  <c r="I154" i="1"/>
  <c r="J154" i="1"/>
  <c r="K154" i="1"/>
  <c r="O154" i="1"/>
  <c r="P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AC154" i="1"/>
  <c r="AE154" i="1"/>
  <c r="AF154" i="1"/>
  <c r="AG154" i="1"/>
  <c r="AH154" i="1"/>
  <c r="AI154" i="1"/>
  <c r="AJ154" i="1"/>
  <c r="AK154" i="1"/>
  <c r="AL154" i="1"/>
  <c r="AO154" i="1"/>
  <c r="AP154" i="1"/>
  <c r="D155" i="1"/>
  <c r="I155" i="1"/>
  <c r="J155" i="1"/>
  <c r="K155" i="1"/>
  <c r="O155" i="1"/>
  <c r="P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AC155" i="1"/>
  <c r="AE155" i="1"/>
  <c r="AF155" i="1"/>
  <c r="AG155" i="1"/>
  <c r="AH155" i="1"/>
  <c r="AI155" i="1"/>
  <c r="AJ155" i="1"/>
  <c r="AK155" i="1"/>
  <c r="AL155" i="1"/>
  <c r="AO155" i="1"/>
  <c r="AP155" i="1"/>
  <c r="D156" i="1"/>
  <c r="I156" i="1"/>
  <c r="J156" i="1"/>
  <c r="K156" i="1"/>
  <c r="O156" i="1"/>
  <c r="P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AC156" i="1"/>
  <c r="AE156" i="1"/>
  <c r="AF156" i="1"/>
  <c r="AG156" i="1"/>
  <c r="AH156" i="1"/>
  <c r="AI156" i="1"/>
  <c r="AJ156" i="1"/>
  <c r="AK156" i="1"/>
  <c r="AL156" i="1"/>
  <c r="AO156" i="1"/>
  <c r="AP156" i="1"/>
  <c r="D157" i="1"/>
  <c r="I157" i="1"/>
  <c r="J157" i="1"/>
  <c r="K157" i="1"/>
  <c r="O157" i="1"/>
  <c r="P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AC157" i="1"/>
  <c r="AE157" i="1"/>
  <c r="AF157" i="1"/>
  <c r="AG157" i="1"/>
  <c r="AH157" i="1"/>
  <c r="AI157" i="1"/>
  <c r="AJ157" i="1"/>
  <c r="AK157" i="1"/>
  <c r="AL157" i="1"/>
  <c r="AO157" i="1"/>
  <c r="AP157" i="1"/>
  <c r="D158" i="1"/>
  <c r="I158" i="1"/>
  <c r="J158" i="1"/>
  <c r="K158" i="1"/>
  <c r="O158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AE158" i="1"/>
  <c r="AF158" i="1"/>
  <c r="AG158" i="1"/>
  <c r="AH158" i="1"/>
  <c r="AI158" i="1"/>
  <c r="AJ158" i="1"/>
  <c r="AK158" i="1"/>
  <c r="AL158" i="1"/>
  <c r="AO158" i="1"/>
  <c r="AP158" i="1"/>
  <c r="D159" i="1"/>
  <c r="I159" i="1"/>
  <c r="J159" i="1"/>
  <c r="K159" i="1"/>
  <c r="O159" i="1"/>
  <c r="P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AC159" i="1"/>
  <c r="AE159" i="1"/>
  <c r="AF159" i="1"/>
  <c r="AG159" i="1"/>
  <c r="AH159" i="1"/>
  <c r="AI159" i="1"/>
  <c r="AJ159" i="1"/>
  <c r="AK159" i="1"/>
  <c r="AL159" i="1"/>
  <c r="AO159" i="1"/>
  <c r="AP159" i="1"/>
  <c r="D160" i="1"/>
  <c r="I160" i="1"/>
  <c r="J160" i="1"/>
  <c r="K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AC160" i="1"/>
  <c r="AE160" i="1"/>
  <c r="AF160" i="1"/>
  <c r="AG160" i="1"/>
  <c r="AH160" i="1"/>
  <c r="AI160" i="1"/>
  <c r="AJ160" i="1"/>
  <c r="AK160" i="1"/>
  <c r="AL160" i="1"/>
  <c r="AO160" i="1"/>
  <c r="AP160" i="1"/>
  <c r="D161" i="1"/>
  <c r="I161" i="1"/>
  <c r="J161" i="1"/>
  <c r="K161" i="1"/>
  <c r="O161" i="1"/>
  <c r="P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AC161" i="1"/>
  <c r="AE161" i="1"/>
  <c r="AF161" i="1"/>
  <c r="AG161" i="1"/>
  <c r="AH161" i="1"/>
  <c r="AI161" i="1"/>
  <c r="AJ161" i="1"/>
  <c r="AK161" i="1"/>
  <c r="AL161" i="1"/>
  <c r="AO161" i="1"/>
  <c r="AP161" i="1"/>
  <c r="D162" i="1"/>
  <c r="I162" i="1"/>
  <c r="J162" i="1"/>
  <c r="K162" i="1"/>
  <c r="O162" i="1"/>
  <c r="P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AC162" i="1"/>
  <c r="AE162" i="1"/>
  <c r="AF162" i="1"/>
  <c r="AG162" i="1"/>
  <c r="AH162" i="1"/>
  <c r="AI162" i="1"/>
  <c r="AJ162" i="1"/>
  <c r="AK162" i="1"/>
  <c r="AL162" i="1"/>
  <c r="AO162" i="1"/>
  <c r="AP162" i="1"/>
  <c r="D163" i="1"/>
  <c r="I163" i="1"/>
  <c r="J163" i="1"/>
  <c r="K163" i="1"/>
  <c r="O163" i="1"/>
  <c r="P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AC163" i="1"/>
  <c r="AE163" i="1"/>
  <c r="AF163" i="1"/>
  <c r="AG163" i="1"/>
  <c r="AH163" i="1"/>
  <c r="AI163" i="1"/>
  <c r="AJ163" i="1"/>
  <c r="AK163" i="1"/>
  <c r="AL163" i="1"/>
  <c r="AO163" i="1"/>
  <c r="AP163" i="1"/>
  <c r="D164" i="1"/>
  <c r="I164" i="1"/>
  <c r="J164" i="1"/>
  <c r="K164" i="1"/>
  <c r="O164" i="1"/>
  <c r="P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AC164" i="1"/>
  <c r="AE164" i="1"/>
  <c r="AF164" i="1"/>
  <c r="AG164" i="1"/>
  <c r="AH164" i="1"/>
  <c r="AI164" i="1"/>
  <c r="AJ164" i="1"/>
  <c r="AK164" i="1"/>
  <c r="AL164" i="1"/>
  <c r="AO164" i="1"/>
  <c r="AP164" i="1"/>
  <c r="D165" i="1"/>
  <c r="I165" i="1"/>
  <c r="J165" i="1"/>
  <c r="K165" i="1"/>
  <c r="O165" i="1"/>
  <c r="P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AC165" i="1"/>
  <c r="AE165" i="1"/>
  <c r="AF165" i="1"/>
  <c r="AG165" i="1"/>
  <c r="AH165" i="1"/>
  <c r="AI165" i="1"/>
  <c r="AJ165" i="1"/>
  <c r="AK165" i="1"/>
  <c r="AL165" i="1"/>
  <c r="AO165" i="1"/>
  <c r="AP165" i="1"/>
  <c r="D166" i="1"/>
  <c r="I166" i="1"/>
  <c r="J166" i="1"/>
  <c r="K166" i="1"/>
  <c r="O166" i="1"/>
  <c r="P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AC166" i="1"/>
  <c r="AE166" i="1"/>
  <c r="AF166" i="1"/>
  <c r="AG166" i="1"/>
  <c r="AH166" i="1"/>
  <c r="AI166" i="1"/>
  <c r="AJ166" i="1"/>
  <c r="AK166" i="1"/>
  <c r="AL166" i="1"/>
  <c r="AO166" i="1"/>
  <c r="AP166" i="1"/>
  <c r="D167" i="1"/>
  <c r="I167" i="1"/>
  <c r="J167" i="1"/>
  <c r="K167" i="1"/>
  <c r="O167" i="1"/>
  <c r="P167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AC167" i="1"/>
  <c r="AE167" i="1"/>
  <c r="AF167" i="1"/>
  <c r="AG167" i="1"/>
  <c r="AH167" i="1"/>
  <c r="AI167" i="1"/>
  <c r="AJ167" i="1"/>
  <c r="AK167" i="1"/>
  <c r="AL167" i="1"/>
  <c r="AO167" i="1"/>
  <c r="AP167" i="1"/>
  <c r="D168" i="1"/>
  <c r="I168" i="1"/>
  <c r="J168" i="1"/>
  <c r="K168" i="1"/>
  <c r="O168" i="1"/>
  <c r="P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AC168" i="1"/>
  <c r="AE168" i="1"/>
  <c r="AF168" i="1"/>
  <c r="AG168" i="1"/>
  <c r="AH168" i="1"/>
  <c r="AI168" i="1"/>
  <c r="AJ168" i="1"/>
  <c r="AK168" i="1"/>
  <c r="AL168" i="1"/>
  <c r="AO168" i="1"/>
  <c r="AP168" i="1"/>
  <c r="D169" i="1"/>
  <c r="I169" i="1"/>
  <c r="J169" i="1"/>
  <c r="K169" i="1"/>
  <c r="O169" i="1"/>
  <c r="P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AC169" i="1"/>
  <c r="AE169" i="1"/>
  <c r="AF169" i="1"/>
  <c r="AG169" i="1"/>
  <c r="AH169" i="1"/>
  <c r="AI169" i="1"/>
  <c r="AJ169" i="1"/>
  <c r="AK169" i="1"/>
  <c r="AL169" i="1"/>
  <c r="AO169" i="1"/>
  <c r="AP169" i="1"/>
  <c r="D170" i="1"/>
  <c r="I170" i="1"/>
  <c r="J170" i="1"/>
  <c r="K170" i="1"/>
  <c r="O170" i="1"/>
  <c r="P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AC170" i="1"/>
  <c r="AE170" i="1"/>
  <c r="AF170" i="1"/>
  <c r="AG170" i="1"/>
  <c r="AH170" i="1"/>
  <c r="AI170" i="1"/>
  <c r="AJ170" i="1"/>
  <c r="AK170" i="1"/>
  <c r="AL170" i="1"/>
  <c r="AO170" i="1"/>
  <c r="AP170" i="1"/>
  <c r="D171" i="1"/>
  <c r="I171" i="1"/>
  <c r="J171" i="1"/>
  <c r="K171" i="1"/>
  <c r="O171" i="1"/>
  <c r="P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AC171" i="1"/>
  <c r="AE171" i="1"/>
  <c r="AF171" i="1"/>
  <c r="AG171" i="1"/>
  <c r="AH171" i="1"/>
  <c r="AI171" i="1"/>
  <c r="AJ171" i="1"/>
  <c r="AK171" i="1"/>
  <c r="AL171" i="1"/>
  <c r="AO171" i="1"/>
  <c r="AP171" i="1"/>
  <c r="D172" i="1"/>
  <c r="I172" i="1"/>
  <c r="J172" i="1"/>
  <c r="K172" i="1"/>
  <c r="O172" i="1"/>
  <c r="P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AC172" i="1"/>
  <c r="AE172" i="1"/>
  <c r="AF172" i="1"/>
  <c r="AG172" i="1"/>
  <c r="AH172" i="1"/>
  <c r="AI172" i="1"/>
  <c r="AJ172" i="1"/>
  <c r="AK172" i="1"/>
  <c r="AL172" i="1"/>
  <c r="AO172" i="1"/>
  <c r="AP172" i="1"/>
  <c r="D173" i="1"/>
  <c r="I173" i="1"/>
  <c r="J173" i="1"/>
  <c r="K173" i="1"/>
  <c r="O173" i="1"/>
  <c r="P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AC173" i="1"/>
  <c r="AE173" i="1"/>
  <c r="AF173" i="1"/>
  <c r="AG173" i="1"/>
  <c r="AH173" i="1"/>
  <c r="AI173" i="1"/>
  <c r="AJ173" i="1"/>
  <c r="AK173" i="1"/>
  <c r="AL173" i="1"/>
  <c r="AO173" i="1"/>
  <c r="AP173" i="1"/>
  <c r="D174" i="1"/>
  <c r="I174" i="1"/>
  <c r="J174" i="1"/>
  <c r="K174" i="1"/>
  <c r="O174" i="1"/>
  <c r="P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AC174" i="1"/>
  <c r="AE174" i="1"/>
  <c r="AF174" i="1"/>
  <c r="AG174" i="1"/>
  <c r="AH174" i="1"/>
  <c r="AI174" i="1"/>
  <c r="AJ174" i="1"/>
  <c r="AK174" i="1"/>
  <c r="AL174" i="1"/>
  <c r="AO174" i="1"/>
  <c r="AP174" i="1"/>
  <c r="D175" i="1"/>
  <c r="I175" i="1"/>
  <c r="J175" i="1"/>
  <c r="K175" i="1"/>
  <c r="O175" i="1"/>
  <c r="P175" i="1"/>
  <c r="Q175" i="1"/>
  <c r="R175" i="1"/>
  <c r="S175" i="1"/>
  <c r="T175" i="1"/>
  <c r="U175" i="1"/>
  <c r="V175" i="1"/>
  <c r="W175" i="1"/>
  <c r="X175" i="1"/>
  <c r="Y175" i="1"/>
  <c r="Z175" i="1"/>
  <c r="AA175" i="1"/>
  <c r="AB175" i="1"/>
  <c r="AC175" i="1"/>
  <c r="AE175" i="1"/>
  <c r="AF175" i="1"/>
  <c r="AG175" i="1"/>
  <c r="AH175" i="1"/>
  <c r="AI175" i="1"/>
  <c r="AJ175" i="1"/>
  <c r="AK175" i="1"/>
  <c r="AL175" i="1"/>
  <c r="AO175" i="1"/>
  <c r="AP175" i="1"/>
  <c r="D176" i="1"/>
  <c r="I176" i="1"/>
  <c r="J176" i="1"/>
  <c r="K176" i="1"/>
  <c r="O176" i="1"/>
  <c r="P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AC176" i="1"/>
  <c r="AE176" i="1"/>
  <c r="AF176" i="1"/>
  <c r="AG176" i="1"/>
  <c r="AH176" i="1"/>
  <c r="AI176" i="1"/>
  <c r="AJ176" i="1"/>
  <c r="AK176" i="1"/>
  <c r="AL176" i="1"/>
  <c r="AO176" i="1"/>
  <c r="AP176" i="1"/>
  <c r="D177" i="1"/>
  <c r="I177" i="1"/>
  <c r="J177" i="1"/>
  <c r="K177" i="1"/>
  <c r="O177" i="1"/>
  <c r="P177" i="1"/>
  <c r="Q177" i="1"/>
  <c r="R177" i="1"/>
  <c r="S177" i="1"/>
  <c r="T177" i="1"/>
  <c r="U177" i="1"/>
  <c r="V177" i="1"/>
  <c r="W177" i="1"/>
  <c r="X177" i="1"/>
  <c r="Y177" i="1"/>
  <c r="Z177" i="1"/>
  <c r="AA177" i="1"/>
  <c r="AB177" i="1"/>
  <c r="AC177" i="1"/>
  <c r="AE177" i="1"/>
  <c r="AF177" i="1"/>
  <c r="AG177" i="1"/>
  <c r="AH177" i="1"/>
  <c r="AI177" i="1"/>
  <c r="AJ177" i="1"/>
  <c r="AK177" i="1"/>
  <c r="AL177" i="1"/>
  <c r="AO177" i="1"/>
  <c r="AP177" i="1"/>
  <c r="D178" i="1"/>
  <c r="I178" i="1"/>
  <c r="J178" i="1"/>
  <c r="K178" i="1"/>
  <c r="O178" i="1"/>
  <c r="P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AC178" i="1"/>
  <c r="AE178" i="1"/>
  <c r="AF178" i="1"/>
  <c r="AG178" i="1"/>
  <c r="AH178" i="1"/>
  <c r="AI178" i="1"/>
  <c r="AJ178" i="1"/>
  <c r="AK178" i="1"/>
  <c r="AL178" i="1"/>
  <c r="AO178" i="1"/>
  <c r="AP178" i="1"/>
  <c r="D179" i="1"/>
  <c r="I179" i="1"/>
  <c r="J179" i="1"/>
  <c r="K179" i="1"/>
  <c r="O179" i="1"/>
  <c r="P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AC179" i="1"/>
  <c r="AE179" i="1"/>
  <c r="AF179" i="1"/>
  <c r="AG179" i="1"/>
  <c r="AH179" i="1"/>
  <c r="AI179" i="1"/>
  <c r="AJ179" i="1"/>
  <c r="AK179" i="1"/>
  <c r="AL179" i="1"/>
  <c r="AO179" i="1"/>
  <c r="AP179" i="1"/>
  <c r="D180" i="1"/>
  <c r="I180" i="1"/>
  <c r="J180" i="1"/>
  <c r="K180" i="1"/>
  <c r="O180" i="1"/>
  <c r="P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AC180" i="1"/>
  <c r="AE180" i="1"/>
  <c r="AF180" i="1"/>
  <c r="AG180" i="1"/>
  <c r="AH180" i="1"/>
  <c r="AI180" i="1"/>
  <c r="AJ180" i="1"/>
  <c r="AK180" i="1"/>
  <c r="AL180" i="1"/>
  <c r="AO180" i="1"/>
  <c r="AP180" i="1"/>
  <c r="D181" i="1"/>
  <c r="I181" i="1"/>
  <c r="J181" i="1"/>
  <c r="K181" i="1"/>
  <c r="O181" i="1"/>
  <c r="P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AC181" i="1"/>
  <c r="AE181" i="1"/>
  <c r="AF181" i="1"/>
  <c r="AG181" i="1"/>
  <c r="AH181" i="1"/>
  <c r="AI181" i="1"/>
  <c r="AJ181" i="1"/>
  <c r="AK181" i="1"/>
  <c r="AL181" i="1"/>
  <c r="AO181" i="1"/>
  <c r="AP181" i="1"/>
  <c r="D182" i="1"/>
  <c r="I182" i="1"/>
  <c r="J182" i="1"/>
  <c r="K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E182" i="1"/>
  <c r="AF182" i="1"/>
  <c r="AG182" i="1"/>
  <c r="AH182" i="1"/>
  <c r="AI182" i="1"/>
  <c r="AJ182" i="1"/>
  <c r="AK182" i="1"/>
  <c r="AL182" i="1"/>
  <c r="AO182" i="1"/>
  <c r="AP182" i="1"/>
  <c r="D183" i="1"/>
  <c r="I183" i="1"/>
  <c r="J183" i="1"/>
  <c r="K183" i="1"/>
  <c r="O183" i="1"/>
  <c r="P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AC183" i="1"/>
  <c r="AE183" i="1"/>
  <c r="AF183" i="1"/>
  <c r="AG183" i="1"/>
  <c r="AH183" i="1"/>
  <c r="AI183" i="1"/>
  <c r="AJ183" i="1"/>
  <c r="AK183" i="1"/>
  <c r="AL183" i="1"/>
  <c r="AO183" i="1"/>
  <c r="AP183" i="1"/>
</calcChain>
</file>

<file path=xl/sharedStrings.xml><?xml version="1.0" encoding="utf-8"?>
<sst xmlns="http://schemas.openxmlformats.org/spreadsheetml/2006/main" count="339" uniqueCount="110">
  <si>
    <r>
      <t>Example Spreadsheet for Calculating ET</t>
    </r>
    <r>
      <rPr>
        <b/>
        <i/>
        <vertAlign val="subscript"/>
        <sz val="12"/>
        <color indexed="14"/>
        <rFont val="Arial"/>
        <family val="2"/>
      </rPr>
      <t>c</t>
    </r>
    <r>
      <rPr>
        <b/>
        <i/>
        <sz val="12"/>
        <color indexed="14"/>
        <rFont val="Arial"/>
        <family val="2"/>
      </rPr>
      <t xml:space="preserve"> = (K</t>
    </r>
    <r>
      <rPr>
        <b/>
        <i/>
        <vertAlign val="subscript"/>
        <sz val="12"/>
        <color indexed="14"/>
        <rFont val="Arial"/>
        <family val="2"/>
      </rPr>
      <t>cb</t>
    </r>
    <r>
      <rPr>
        <b/>
        <i/>
        <sz val="12"/>
        <color indexed="14"/>
        <rFont val="Arial"/>
        <family val="2"/>
      </rPr>
      <t xml:space="preserve"> + K</t>
    </r>
    <r>
      <rPr>
        <b/>
        <i/>
        <vertAlign val="subscript"/>
        <sz val="12"/>
        <color indexed="14"/>
        <rFont val="Arial"/>
        <family val="2"/>
      </rPr>
      <t>e</t>
    </r>
    <r>
      <rPr>
        <b/>
        <i/>
        <sz val="12"/>
        <color indexed="14"/>
        <rFont val="Arial"/>
        <family val="2"/>
      </rPr>
      <t>)ET</t>
    </r>
    <r>
      <rPr>
        <b/>
        <i/>
        <vertAlign val="subscript"/>
        <sz val="12"/>
        <color indexed="14"/>
        <rFont val="Arial"/>
        <family val="2"/>
      </rPr>
      <t>o</t>
    </r>
    <r>
      <rPr>
        <b/>
        <i/>
        <sz val="12"/>
        <color indexed="14"/>
        <rFont val="Arial"/>
        <family val="2"/>
      </rPr>
      <t xml:space="preserve"> and an Irrigation Schedule</t>
    </r>
  </si>
  <si>
    <t>(All "nonboxed" values will be recalculated automatically)</t>
  </si>
  <si>
    <t>For a New Crop, Change Values in the Boxes</t>
  </si>
  <si>
    <t>Computed Dates for Stages:</t>
  </si>
  <si>
    <t>Crop:</t>
  </si>
  <si>
    <t>Dry, Edible Beans</t>
  </si>
  <si>
    <t>Table 11:</t>
  </si>
  <si>
    <t>Table 17:</t>
  </si>
  <si>
    <t>Following Adjustment:</t>
  </si>
  <si>
    <r>
      <t>J</t>
    </r>
    <r>
      <rPr>
        <b/>
        <i/>
        <vertAlign val="subscript"/>
        <sz val="10"/>
        <color indexed="8"/>
        <rFont val="Arial"/>
        <family val="2"/>
      </rPr>
      <t>Plant</t>
    </r>
  </si>
  <si>
    <r>
      <t>f</t>
    </r>
    <r>
      <rPr>
        <b/>
        <vertAlign val="subscript"/>
        <sz val="10"/>
        <color indexed="8"/>
        <rFont val="Arial"/>
        <family val="2"/>
      </rPr>
      <t>w</t>
    </r>
    <r>
      <rPr>
        <b/>
        <sz val="10"/>
        <color indexed="8"/>
        <rFont val="Arial"/>
        <family val="2"/>
      </rPr>
      <t xml:space="preserve"> (irrig.):</t>
    </r>
  </si>
  <si>
    <r>
      <t>Root</t>
    </r>
    <r>
      <rPr>
        <b/>
        <vertAlign val="subscript"/>
        <sz val="10"/>
        <color indexed="8"/>
        <rFont val="Arial"/>
        <family val="2"/>
      </rPr>
      <t>min</t>
    </r>
  </si>
  <si>
    <t>m</t>
  </si>
  <si>
    <t>MAD during Initial Stage</t>
  </si>
  <si>
    <t>%</t>
  </si>
  <si>
    <r>
      <t xml:space="preserve">  L</t>
    </r>
    <r>
      <rPr>
        <b/>
        <i/>
        <vertAlign val="subscript"/>
        <sz val="10"/>
        <color indexed="8"/>
        <rFont val="Arial"/>
        <family val="2"/>
      </rPr>
      <t>ini</t>
    </r>
  </si>
  <si>
    <r>
      <t>K</t>
    </r>
    <r>
      <rPr>
        <b/>
        <i/>
        <vertAlign val="subscript"/>
        <sz val="10"/>
        <color indexed="8"/>
        <rFont val="Arial"/>
        <family val="2"/>
      </rPr>
      <t>cb ini</t>
    </r>
  </si>
  <si>
    <r>
      <t>K</t>
    </r>
    <r>
      <rPr>
        <b/>
        <i/>
        <vertAlign val="subscript"/>
        <sz val="10"/>
        <color indexed="8"/>
        <rFont val="Arial"/>
        <family val="2"/>
      </rPr>
      <t>cmin</t>
    </r>
  </si>
  <si>
    <r>
      <t>J</t>
    </r>
    <r>
      <rPr>
        <b/>
        <i/>
        <vertAlign val="subscript"/>
        <sz val="10"/>
        <color indexed="8"/>
        <rFont val="Arial"/>
        <family val="2"/>
      </rPr>
      <t>Dev</t>
    </r>
  </si>
  <si>
    <t>REW:</t>
  </si>
  <si>
    <t>mm</t>
  </si>
  <si>
    <r>
      <t>Root</t>
    </r>
    <r>
      <rPr>
        <b/>
        <vertAlign val="subscript"/>
        <sz val="10"/>
        <color indexed="8"/>
        <rFont val="Arial"/>
        <family val="2"/>
      </rPr>
      <t>max</t>
    </r>
  </si>
  <si>
    <t>MAD after Initial Stage</t>
  </si>
  <si>
    <t>Planting:</t>
  </si>
  <si>
    <t>Month</t>
  </si>
  <si>
    <r>
      <t xml:space="preserve">  L</t>
    </r>
    <r>
      <rPr>
        <b/>
        <i/>
        <vertAlign val="subscript"/>
        <sz val="10"/>
        <color indexed="8"/>
        <rFont val="Arial"/>
        <family val="2"/>
      </rPr>
      <t>dev</t>
    </r>
  </si>
  <si>
    <r>
      <t>K</t>
    </r>
    <r>
      <rPr>
        <b/>
        <i/>
        <vertAlign val="subscript"/>
        <sz val="10"/>
        <color indexed="8"/>
        <rFont val="Arial"/>
        <family val="2"/>
      </rPr>
      <t>cb mid</t>
    </r>
  </si>
  <si>
    <t>Max.Ht.:</t>
  </si>
  <si>
    <r>
      <t>J</t>
    </r>
    <r>
      <rPr>
        <b/>
        <i/>
        <vertAlign val="subscript"/>
        <sz val="10"/>
        <color indexed="8"/>
        <rFont val="Arial"/>
        <family val="2"/>
      </rPr>
      <t>Mid</t>
    </r>
  </si>
  <si>
    <t>TEW:</t>
  </si>
  <si>
    <t>Avail.Water</t>
  </si>
  <si>
    <t>mm/m</t>
  </si>
  <si>
    <t>Day</t>
  </si>
  <si>
    <r>
      <t xml:space="preserve">  L</t>
    </r>
    <r>
      <rPr>
        <b/>
        <i/>
        <vertAlign val="subscript"/>
        <sz val="10"/>
        <color indexed="8"/>
        <rFont val="Arial"/>
        <family val="2"/>
      </rPr>
      <t>mid</t>
    </r>
  </si>
  <si>
    <r>
      <t>K</t>
    </r>
    <r>
      <rPr>
        <b/>
        <i/>
        <vertAlign val="subscript"/>
        <sz val="10"/>
        <color indexed="8"/>
        <rFont val="Arial"/>
        <family val="2"/>
      </rPr>
      <t>cb end</t>
    </r>
  </si>
  <si>
    <r>
      <t>J</t>
    </r>
    <r>
      <rPr>
        <b/>
        <i/>
        <vertAlign val="subscript"/>
        <sz val="10"/>
        <color indexed="8"/>
        <rFont val="Arial"/>
        <family val="2"/>
      </rPr>
      <t>Late</t>
    </r>
  </si>
  <si>
    <r>
      <t>initial D</t>
    </r>
    <r>
      <rPr>
        <b/>
        <vertAlign val="subscript"/>
        <sz val="10"/>
        <color indexed="8"/>
        <rFont val="Arial"/>
        <family val="2"/>
      </rPr>
      <t>e</t>
    </r>
    <r>
      <rPr>
        <b/>
        <sz val="10"/>
        <color indexed="8"/>
        <rFont val="Arial"/>
        <family val="2"/>
      </rPr>
      <t>:</t>
    </r>
  </si>
  <si>
    <r>
      <t xml:space="preserve">  L</t>
    </r>
    <r>
      <rPr>
        <b/>
        <i/>
        <vertAlign val="subscript"/>
        <sz val="10"/>
        <color indexed="8"/>
        <rFont val="Arial"/>
        <family val="2"/>
      </rPr>
      <t>late</t>
    </r>
  </si>
  <si>
    <r>
      <t>J</t>
    </r>
    <r>
      <rPr>
        <b/>
        <i/>
        <vertAlign val="subscript"/>
        <sz val="10"/>
        <color indexed="8"/>
        <rFont val="Arial"/>
        <family val="2"/>
      </rPr>
      <t>Harv</t>
    </r>
  </si>
  <si>
    <r>
      <t>Initial f</t>
    </r>
    <r>
      <rPr>
        <b/>
        <vertAlign val="subscript"/>
        <sz val="10"/>
        <color indexed="8"/>
        <rFont val="Arial"/>
        <family val="2"/>
      </rPr>
      <t>w</t>
    </r>
    <r>
      <rPr>
        <b/>
        <sz val="10"/>
        <color indexed="8"/>
        <rFont val="Arial"/>
        <family val="2"/>
      </rPr>
      <t>:</t>
    </r>
  </si>
  <si>
    <t>Midseas. Av. Wind Speed:</t>
  </si>
  <si>
    <t>m/s</t>
  </si>
  <si>
    <t>&lt;----Computed automatically from Lookup on column AO</t>
  </si>
  <si>
    <t>(Irrigation that is needed is presumed to be applied at the beginning of the next day)</t>
  </si>
  <si>
    <t>"Double" Underlined Columns (below) are User-Entered</t>
  </si>
  <si>
    <r>
      <t>Midseas. Av. RH</t>
    </r>
    <r>
      <rPr>
        <b/>
        <vertAlign val="subscript"/>
        <sz val="10"/>
        <color indexed="8"/>
        <rFont val="Arial"/>
        <family val="2"/>
      </rPr>
      <t>min</t>
    </r>
    <r>
      <rPr>
        <b/>
        <sz val="10"/>
        <color indexed="8"/>
        <rFont val="Arial"/>
        <family val="2"/>
      </rPr>
      <t>:</t>
    </r>
  </si>
  <si>
    <t>&lt;----Computed automatically from Lookup on column AP</t>
  </si>
  <si>
    <t>&lt;-----------------------------------Evaporation Calculation------------------------------------&gt;</t>
  </si>
  <si>
    <t>&lt;-----------------------------------Irrigation Scheduling-----------------------------&gt;</t>
  </si>
  <si>
    <r>
      <t>(Used to compute u</t>
    </r>
    <r>
      <rPr>
        <vertAlign val="subscript"/>
        <sz val="8"/>
        <color indexed="57"/>
        <rFont val="Arial"/>
        <family val="2"/>
      </rPr>
      <t>2</t>
    </r>
    <r>
      <rPr>
        <sz val="8"/>
        <color indexed="57"/>
        <rFont val="Arial"/>
        <family val="2"/>
      </rPr>
      <t>, RH</t>
    </r>
    <r>
      <rPr>
        <vertAlign val="subscript"/>
        <sz val="8"/>
        <color indexed="57"/>
        <rFont val="Arial"/>
        <family val="2"/>
      </rPr>
      <t>min</t>
    </r>
    <r>
      <rPr>
        <sz val="8"/>
        <color indexed="57"/>
        <rFont val="Arial"/>
        <family val="2"/>
      </rPr>
      <t xml:space="preserve"> during midseason period)</t>
    </r>
  </si>
  <si>
    <t>"Single" Underlined Columns are Computed by the Spreadsheet</t>
  </si>
  <si>
    <t>Net</t>
  </si>
  <si>
    <t>(From Precip.)</t>
  </si>
  <si>
    <t>(KsKcb+Ke)</t>
  </si>
  <si>
    <t>Corrected</t>
  </si>
  <si>
    <t>Cumulative</t>
  </si>
  <si>
    <t>=INT(275*A15/9-30+B15)+IF(A15&gt;2,-2,0)+IF(MOD(C15,4)=0,IF(A15&gt;2,1,0),0)</t>
  </si>
  <si>
    <t>Wind</t>
  </si>
  <si>
    <r>
      <t>&lt;---------used for adjusting K</t>
    </r>
    <r>
      <rPr>
        <i/>
        <vertAlign val="subscript"/>
        <sz val="8"/>
        <color indexed="14"/>
        <rFont val="Arial"/>
        <family val="2"/>
      </rPr>
      <t>cb</t>
    </r>
    <r>
      <rPr>
        <i/>
        <sz val="8"/>
        <color indexed="14"/>
        <rFont val="Arial"/>
        <family val="2"/>
      </rPr>
      <t xml:space="preserve"> -----------&gt;</t>
    </r>
  </si>
  <si>
    <r>
      <t>Irrig./f</t>
    </r>
    <r>
      <rPr>
        <b/>
        <vertAlign val="subscript"/>
        <sz val="12"/>
        <color indexed="8"/>
        <rFont val="Arial"/>
        <family val="2"/>
      </rPr>
      <t>w</t>
    </r>
  </si>
  <si>
    <t>(&lt;--from irrig. sched., prev. day)</t>
  </si>
  <si>
    <r>
      <t>D</t>
    </r>
    <r>
      <rPr>
        <b/>
        <vertAlign val="subscript"/>
        <sz val="12"/>
        <color indexed="8"/>
        <rFont val="Arial"/>
        <family val="2"/>
      </rPr>
      <t>e,i</t>
    </r>
  </si>
  <si>
    <t>Root</t>
  </si>
  <si>
    <t>Ending</t>
  </si>
  <si>
    <t>Irrigation</t>
  </si>
  <si>
    <t>Drainage</t>
  </si>
  <si>
    <t>Adjusted</t>
  </si>
  <si>
    <t>Min. Rel.</t>
  </si>
  <si>
    <r>
      <t>T</t>
    </r>
    <r>
      <rPr>
        <b/>
        <vertAlign val="subscript"/>
        <sz val="12"/>
        <color indexed="8"/>
        <rFont val="Arial"/>
        <family val="2"/>
      </rPr>
      <t>max</t>
    </r>
  </si>
  <si>
    <t>@ 2m</t>
  </si>
  <si>
    <r>
      <t>T</t>
    </r>
    <r>
      <rPr>
        <b/>
        <vertAlign val="subscript"/>
        <sz val="12"/>
        <color indexed="8"/>
        <rFont val="Arial"/>
        <family val="2"/>
      </rPr>
      <t>dew</t>
    </r>
  </si>
  <si>
    <r>
      <t>ET</t>
    </r>
    <r>
      <rPr>
        <b/>
        <vertAlign val="subscript"/>
        <sz val="12"/>
        <color indexed="8"/>
        <rFont val="Arial"/>
        <family val="2"/>
      </rPr>
      <t>o</t>
    </r>
  </si>
  <si>
    <r>
      <t>e</t>
    </r>
    <r>
      <rPr>
        <b/>
        <vertAlign val="superscript"/>
        <sz val="10"/>
        <color indexed="8"/>
        <rFont val="Arial"/>
        <family val="2"/>
      </rPr>
      <t>o</t>
    </r>
    <r>
      <rPr>
        <b/>
        <sz val="10"/>
        <color indexed="8"/>
        <rFont val="Arial"/>
        <family val="2"/>
      </rPr>
      <t>(T</t>
    </r>
    <r>
      <rPr>
        <b/>
        <vertAlign val="subscript"/>
        <sz val="10"/>
        <color indexed="8"/>
        <rFont val="Arial"/>
        <family val="2"/>
      </rPr>
      <t>dew</t>
    </r>
    <r>
      <rPr>
        <b/>
        <sz val="10"/>
        <color indexed="8"/>
        <rFont val="Arial"/>
        <family val="2"/>
      </rPr>
      <t>)</t>
    </r>
  </si>
  <si>
    <r>
      <t>e</t>
    </r>
    <r>
      <rPr>
        <b/>
        <vertAlign val="superscript"/>
        <sz val="10"/>
        <color indexed="8"/>
        <rFont val="Arial"/>
        <family val="2"/>
      </rPr>
      <t>o</t>
    </r>
    <r>
      <rPr>
        <b/>
        <sz val="10"/>
        <color indexed="8"/>
        <rFont val="Arial"/>
        <family val="2"/>
      </rPr>
      <t>(T</t>
    </r>
    <r>
      <rPr>
        <b/>
        <vertAlign val="subscript"/>
        <sz val="10"/>
        <color indexed="8"/>
        <rFont val="Arial"/>
        <family val="2"/>
      </rPr>
      <t>max</t>
    </r>
    <r>
      <rPr>
        <b/>
        <sz val="10"/>
        <color indexed="8"/>
        <rFont val="Arial"/>
        <family val="2"/>
      </rPr>
      <t>)</t>
    </r>
  </si>
  <si>
    <r>
      <t>RH</t>
    </r>
    <r>
      <rPr>
        <b/>
        <vertAlign val="subscript"/>
        <sz val="12"/>
        <color indexed="8"/>
        <rFont val="Arial"/>
        <family val="2"/>
      </rPr>
      <t>min</t>
    </r>
  </si>
  <si>
    <t>P - RO</t>
  </si>
  <si>
    <t>Height</t>
  </si>
  <si>
    <t>(beg. of day)</t>
  </si>
  <si>
    <t>start</t>
  </si>
  <si>
    <t>E</t>
  </si>
  <si>
    <r>
      <t>DP</t>
    </r>
    <r>
      <rPr>
        <b/>
        <vertAlign val="subscript"/>
        <sz val="12"/>
        <color indexed="8"/>
        <rFont val="Arial"/>
        <family val="2"/>
      </rPr>
      <t>e</t>
    </r>
  </si>
  <si>
    <t>end</t>
  </si>
  <si>
    <r>
      <t>ET</t>
    </r>
    <r>
      <rPr>
        <b/>
        <vertAlign val="subscript"/>
        <sz val="12"/>
        <color indexed="8"/>
        <rFont val="Arial"/>
        <family val="2"/>
      </rPr>
      <t>c</t>
    </r>
  </si>
  <si>
    <t>Depth</t>
  </si>
  <si>
    <t>RAW</t>
  </si>
  <si>
    <t>Deplet.</t>
  </si>
  <si>
    <t>Needed</t>
  </si>
  <si>
    <t>(DP)</t>
  </si>
  <si>
    <r>
      <t>K</t>
    </r>
    <r>
      <rPr>
        <b/>
        <vertAlign val="subscript"/>
        <sz val="12"/>
        <color indexed="8"/>
        <rFont val="Arial"/>
        <family val="2"/>
      </rPr>
      <t>s</t>
    </r>
  </si>
  <si>
    <r>
      <t>K</t>
    </r>
    <r>
      <rPr>
        <b/>
        <vertAlign val="subscript"/>
        <sz val="12"/>
        <color indexed="8"/>
        <rFont val="Arial"/>
        <family val="2"/>
      </rPr>
      <t>c</t>
    </r>
  </si>
  <si>
    <t>Depletion</t>
  </si>
  <si>
    <t>Speed</t>
  </si>
  <si>
    <t>Humidity</t>
  </si>
  <si>
    <t>Year</t>
  </si>
  <si>
    <t>J</t>
  </si>
  <si>
    <t>C</t>
  </si>
  <si>
    <t>mm/d</t>
  </si>
  <si>
    <t>kPa</t>
  </si>
  <si>
    <r>
      <t>K</t>
    </r>
    <r>
      <rPr>
        <b/>
        <vertAlign val="subscript"/>
        <sz val="12"/>
        <color indexed="8"/>
        <rFont val="Arial"/>
        <family val="2"/>
      </rPr>
      <t>cb</t>
    </r>
  </si>
  <si>
    <r>
      <t>K</t>
    </r>
    <r>
      <rPr>
        <b/>
        <vertAlign val="subscript"/>
        <sz val="12"/>
        <color indexed="8"/>
        <rFont val="Arial"/>
        <family val="2"/>
      </rPr>
      <t>c max</t>
    </r>
  </si>
  <si>
    <r>
      <t>f</t>
    </r>
    <r>
      <rPr>
        <b/>
        <vertAlign val="subscript"/>
        <sz val="12"/>
        <color indexed="8"/>
        <rFont val="Arial"/>
        <family val="2"/>
      </rPr>
      <t>c</t>
    </r>
  </si>
  <si>
    <r>
      <t>f</t>
    </r>
    <r>
      <rPr>
        <b/>
        <vertAlign val="subscript"/>
        <sz val="12"/>
        <color indexed="8"/>
        <rFont val="Arial"/>
        <family val="2"/>
      </rPr>
      <t>w</t>
    </r>
  </si>
  <si>
    <r>
      <t>f</t>
    </r>
    <r>
      <rPr>
        <b/>
        <vertAlign val="subscript"/>
        <sz val="12"/>
        <color indexed="8"/>
        <rFont val="Arial"/>
        <family val="2"/>
      </rPr>
      <t>ew</t>
    </r>
  </si>
  <si>
    <r>
      <t>K</t>
    </r>
    <r>
      <rPr>
        <b/>
        <vertAlign val="subscript"/>
        <sz val="12"/>
        <color indexed="8"/>
        <rFont val="Arial"/>
        <family val="2"/>
      </rPr>
      <t>r</t>
    </r>
  </si>
  <si>
    <r>
      <t>K</t>
    </r>
    <r>
      <rPr>
        <b/>
        <vertAlign val="subscript"/>
        <sz val="12"/>
        <color indexed="8"/>
        <rFont val="Arial"/>
        <family val="2"/>
      </rPr>
      <t>e</t>
    </r>
  </si>
  <si>
    <t xml:space="preserve">   m</t>
  </si>
  <si>
    <r>
      <t>(K</t>
    </r>
    <r>
      <rPr>
        <b/>
        <vertAlign val="subscript"/>
        <sz val="12"/>
        <color indexed="8"/>
        <rFont val="Arial"/>
        <family val="2"/>
      </rPr>
      <t>c adj</t>
    </r>
    <r>
      <rPr>
        <b/>
        <sz val="12"/>
        <color indexed="8"/>
        <rFont val="Arial"/>
        <family val="2"/>
      </rPr>
      <t>)</t>
    </r>
  </si>
  <si>
    <t>Used for plotting graphs</t>
  </si>
  <si>
    <t>P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</si>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</sst>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\ ;\(&quot;$&quot;#,##0\)"/>
    <numFmt numFmtId="169" formatCode="0.0"/>
  </numFmts>
  <fonts count="32" x14ac:knownFonts="1">
    <font>
      <sz val="10"/>
      <color indexed="24"/>
      <name val="Arial"/>
    </font>
    <font>
      <b/>
      <sz val="18"/>
      <color indexed="24"/>
      <name val="Arial"/>
    </font>
    <font>
      <b/>
      <sz val="12"/>
      <color indexed="24"/>
      <name val="Arial"/>
    </font>
    <font>
      <b/>
      <sz val="10"/>
      <color indexed="24"/>
      <name val="Arial"/>
    </font>
    <font>
      <sz val="6"/>
      <color indexed="24"/>
      <name val="Arial"/>
    </font>
    <font>
      <b/>
      <i/>
      <sz val="12"/>
      <color indexed="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b/>
      <i/>
      <sz val="8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i/>
      <sz val="12"/>
      <color indexed="14"/>
      <name val="Arial"/>
      <family val="2"/>
    </font>
    <font>
      <b/>
      <i/>
      <sz val="10"/>
      <color indexed="12"/>
      <name val="Arial"/>
      <family val="2"/>
    </font>
    <font>
      <b/>
      <i/>
      <sz val="12"/>
      <color indexed="12"/>
      <name val="Arial"/>
      <family val="2"/>
    </font>
    <font>
      <b/>
      <sz val="10"/>
      <color indexed="12"/>
      <name val="Arial"/>
      <family val="2"/>
    </font>
    <font>
      <b/>
      <i/>
      <sz val="10"/>
      <color indexed="57"/>
      <name val="Arial"/>
      <family val="2"/>
    </font>
    <font>
      <i/>
      <sz val="6"/>
      <color indexed="57"/>
      <name val="Arial"/>
      <family val="2"/>
    </font>
    <font>
      <sz val="8"/>
      <color indexed="57"/>
      <name val="Arial"/>
      <family val="2"/>
    </font>
    <font>
      <i/>
      <sz val="8"/>
      <color indexed="14"/>
      <name val="Arial"/>
      <family val="2"/>
    </font>
    <font>
      <i/>
      <sz val="12"/>
      <color indexed="14"/>
      <name val="Arial"/>
      <family val="2"/>
    </font>
    <font>
      <b/>
      <i/>
      <vertAlign val="subscript"/>
      <sz val="10"/>
      <color indexed="8"/>
      <name val="Arial"/>
      <family val="2"/>
    </font>
    <font>
      <b/>
      <vertAlign val="subscript"/>
      <sz val="12"/>
      <color indexed="8"/>
      <name val="Arial"/>
      <family val="2"/>
    </font>
    <font>
      <b/>
      <vertAlign val="subscript"/>
      <sz val="10"/>
      <color indexed="8"/>
      <name val="Arial"/>
      <family val="2"/>
    </font>
    <font>
      <b/>
      <vertAlign val="superscript"/>
      <sz val="10"/>
      <color indexed="8"/>
      <name val="Arial"/>
      <family val="2"/>
    </font>
    <font>
      <i/>
      <vertAlign val="subscript"/>
      <sz val="8"/>
      <color indexed="14"/>
      <name val="Arial"/>
      <family val="2"/>
    </font>
    <font>
      <b/>
      <i/>
      <vertAlign val="subscript"/>
      <sz val="12"/>
      <color indexed="14"/>
      <name val="Arial"/>
      <family val="2"/>
    </font>
    <font>
      <vertAlign val="subscript"/>
      <sz val="10"/>
      <color indexed="24"/>
      <name val="Arial"/>
      <family val="2"/>
    </font>
    <font>
      <vertAlign val="subscript"/>
      <sz val="8"/>
      <color indexed="57"/>
      <name val="Arial"/>
      <family val="2"/>
    </font>
    <font>
      <sz val="10"/>
      <color indexed="24"/>
      <name val="Arial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2" fontId="3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" applyNumberFormat="0" applyFont="0" applyFill="0" applyAlignment="0" applyProtection="0"/>
  </cellStyleXfs>
  <cellXfs count="82">
    <xf numFmtId="0" fontId="0" fillId="0" borderId="0" xfId="0"/>
    <xf numFmtId="0" fontId="17" fillId="0" borderId="2" xfId="0" applyFont="1" applyBorder="1"/>
    <xf numFmtId="0" fontId="17" fillId="0" borderId="3" xfId="0" applyFont="1" applyBorder="1"/>
    <xf numFmtId="0" fontId="17" fillId="0" borderId="4" xfId="0" applyFont="1" applyBorder="1"/>
    <xf numFmtId="0" fontId="17" fillId="0" borderId="4" xfId="0" applyFont="1" applyBorder="1" applyAlignment="1">
      <alignment horizontal="left"/>
    </xf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/>
    <xf numFmtId="0" fontId="15" fillId="0" borderId="5" xfId="0" applyFont="1" applyBorder="1"/>
    <xf numFmtId="0" fontId="16" fillId="0" borderId="5" xfId="0" applyFont="1" applyBorder="1"/>
    <xf numFmtId="0" fontId="17" fillId="0" borderId="6" xfId="0" applyFont="1" applyBorder="1" applyAlignment="1">
      <alignment horizontal="center"/>
    </xf>
    <xf numFmtId="0" fontId="15" fillId="0" borderId="2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2" fontId="17" fillId="0" borderId="2" xfId="0" applyNumberFormat="1" applyFont="1" applyBorder="1" applyAlignment="1">
      <alignment horizontal="left"/>
    </xf>
    <xf numFmtId="2" fontId="17" fillId="0" borderId="3" xfId="0" applyNumberFormat="1" applyFont="1" applyBorder="1" applyAlignment="1">
      <alignment horizontal="left"/>
    </xf>
    <xf numFmtId="2" fontId="17" fillId="0" borderId="4" xfId="0" applyNumberFormat="1" applyFont="1" applyBorder="1" applyAlignment="1">
      <alignment horizontal="left"/>
    </xf>
    <xf numFmtId="0" fontId="17" fillId="0" borderId="6" xfId="0" applyFont="1" applyBorder="1" applyAlignment="1">
      <alignment horizontal="left"/>
    </xf>
    <xf numFmtId="1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2" fontId="12" fillId="0" borderId="7" xfId="0" applyNumberFormat="1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/>
    <xf numFmtId="2" fontId="9" fillId="0" borderId="0" xfId="0" applyNumberFormat="1" applyFont="1"/>
    <xf numFmtId="0" fontId="9" fillId="0" borderId="0" xfId="0" applyFont="1"/>
    <xf numFmtId="1" fontId="9" fillId="0" borderId="0" xfId="0" applyNumberFormat="1" applyFont="1"/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2" fontId="12" fillId="0" borderId="0" xfId="0" applyNumberFormat="1" applyFont="1" applyAlignment="1">
      <alignment horizontal="center"/>
    </xf>
    <xf numFmtId="169" fontId="0" fillId="0" borderId="10" xfId="0" applyNumberFormat="1" applyBorder="1"/>
    <xf numFmtId="169" fontId="0" fillId="0" borderId="9" xfId="0" applyNumberFormat="1" applyBorder="1"/>
    <xf numFmtId="0" fontId="5" fillId="0" borderId="0" xfId="0" applyFont="1" applyAlignment="1">
      <alignment horizontal="centerContinuous"/>
    </xf>
    <xf numFmtId="0" fontId="8" fillId="0" borderId="0" xfId="0" applyFont="1" applyAlignment="1">
      <alignment horizontal="center"/>
    </xf>
    <xf numFmtId="2" fontId="5" fillId="0" borderId="0" xfId="0" applyNumberFormat="1" applyFont="1" applyAlignment="1">
      <alignment horizontal="right"/>
    </xf>
    <xf numFmtId="0" fontId="4" fillId="0" borderId="0" xfId="0" applyFont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Continuous"/>
    </xf>
    <xf numFmtId="0" fontId="0" fillId="0" borderId="14" xfId="0" applyBorder="1" applyAlignment="1">
      <alignment horizontal="centerContinuous"/>
    </xf>
    <xf numFmtId="0" fontId="6" fillId="0" borderId="0" xfId="0" applyFont="1"/>
    <xf numFmtId="0" fontId="7" fillId="0" borderId="0" xfId="0" applyFont="1"/>
    <xf numFmtId="0" fontId="6" fillId="0" borderId="15" xfId="0" applyFont="1" applyBorder="1"/>
    <xf numFmtId="0" fontId="6" fillId="0" borderId="16" xfId="0" applyFont="1" applyBorder="1"/>
    <xf numFmtId="0" fontId="9" fillId="0" borderId="17" xfId="0" applyFont="1" applyBorder="1"/>
    <xf numFmtId="0" fontId="6" fillId="0" borderId="17" xfId="0" applyFont="1" applyBorder="1"/>
    <xf numFmtId="0" fontId="10" fillId="0" borderId="0" xfId="0" applyFont="1"/>
    <xf numFmtId="0" fontId="11" fillId="0" borderId="2" xfId="0" applyFont="1" applyBorder="1"/>
    <xf numFmtId="0" fontId="11" fillId="0" borderId="17" xfId="0" applyFont="1" applyBorder="1"/>
    <xf numFmtId="0" fontId="8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2" fillId="0" borderId="0" xfId="0" applyFont="1"/>
    <xf numFmtId="0" fontId="8" fillId="0" borderId="0" xfId="0" applyFont="1"/>
    <xf numFmtId="0" fontId="5" fillId="0" borderId="0" xfId="0" applyFont="1" applyAlignment="1">
      <alignment horizontal="right"/>
    </xf>
    <xf numFmtId="2" fontId="17" fillId="0" borderId="2" xfId="0" applyNumberFormat="1" applyFont="1" applyBorder="1"/>
    <xf numFmtId="2" fontId="17" fillId="0" borderId="3" xfId="0" applyNumberFormat="1" applyFont="1" applyBorder="1"/>
    <xf numFmtId="0" fontId="19" fillId="0" borderId="10" xfId="0" applyFont="1" applyBorder="1"/>
    <xf numFmtId="0" fontId="20" fillId="0" borderId="0" xfId="0" applyFont="1" applyAlignment="1">
      <alignment horizontal="left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18" fillId="0" borderId="0" xfId="0" applyFont="1" applyAlignment="1">
      <alignment horizontal="left"/>
    </xf>
    <xf numFmtId="0" fontId="17" fillId="0" borderId="2" xfId="0" applyFont="1" applyBorder="1" applyAlignment="1">
      <alignment horizontal="right"/>
    </xf>
    <xf numFmtId="0" fontId="10" fillId="0" borderId="0" xfId="0" quotePrefix="1" applyFont="1" applyAlignment="1">
      <alignment horizontal="center"/>
    </xf>
    <xf numFmtId="0" fontId="29" fillId="0" borderId="0" xfId="0" applyFont="1"/>
    <xf numFmtId="169" fontId="6" fillId="0" borderId="10" xfId="0" applyNumberFormat="1" applyFont="1" applyBorder="1" applyAlignment="1">
      <alignment horizontal="center"/>
    </xf>
    <xf numFmtId="169" fontId="6" fillId="0" borderId="0" xfId="0" applyNumberFormat="1" applyFont="1" applyAlignment="1">
      <alignment horizontal="center"/>
    </xf>
    <xf numFmtId="169" fontId="6" fillId="0" borderId="18" xfId="0" applyNumberFormat="1" applyFont="1" applyBorder="1" applyAlignment="1">
      <alignment horizontal="center"/>
    </xf>
    <xf numFmtId="2" fontId="6" fillId="0" borderId="10" xfId="0" applyNumberFormat="1" applyFont="1" applyBorder="1" applyAlignment="1">
      <alignment horizontal="center"/>
    </xf>
    <xf numFmtId="1" fontId="6" fillId="0" borderId="9" xfId="0" applyNumberFormat="1" applyFont="1" applyBorder="1" applyAlignment="1">
      <alignment horizontal="center"/>
    </xf>
    <xf numFmtId="169" fontId="6" fillId="0" borderId="9" xfId="0" applyNumberFormat="1" applyFont="1" applyBorder="1" applyAlignment="1">
      <alignment horizontal="center"/>
    </xf>
    <xf numFmtId="2" fontId="6" fillId="0" borderId="9" xfId="0" applyNumberFormat="1" applyFont="1" applyBorder="1" applyAlignment="1">
      <alignment horizontal="center"/>
    </xf>
    <xf numFmtId="2" fontId="6" fillId="0" borderId="0" xfId="0" applyNumberFormat="1" applyFont="1" applyAlignment="1">
      <alignment horizontal="center"/>
    </xf>
    <xf numFmtId="2" fontId="6" fillId="0" borderId="0" xfId="0" quotePrefix="1" applyNumberFormat="1" applyFont="1" applyAlignment="1">
      <alignment horizontal="center"/>
    </xf>
    <xf numFmtId="0" fontId="6" fillId="0" borderId="0" xfId="0" quotePrefix="1" applyFo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56903810757054"/>
          <c:y val="9.0909090909090912E-2"/>
          <c:w val="0.66666826236084553"/>
          <c:h val="0.63272727272727269"/>
        </c:manualLayout>
      </c:layout>
      <c:scatterChart>
        <c:scatterStyle val="lineMarker"/>
        <c:varyColors val="0"/>
        <c:ser>
          <c:idx val="0"/>
          <c:order val="0"/>
          <c:tx>
            <c:v>Allowable Depletion</c:v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Faoax8b!$D$14:$D$183</c:f>
              <c:numCache>
                <c:formatCode>General</c:formatCode>
                <c:ptCount val="170"/>
                <c:pt idx="0">
                  <c:v>135</c:v>
                </c:pt>
                <c:pt idx="1">
                  <c:v>136</c:v>
                </c:pt>
                <c:pt idx="2">
                  <c:v>137</c:v>
                </c:pt>
                <c:pt idx="3">
                  <c:v>138</c:v>
                </c:pt>
                <c:pt idx="4">
                  <c:v>139</c:v>
                </c:pt>
                <c:pt idx="5">
                  <c:v>140</c:v>
                </c:pt>
                <c:pt idx="6">
                  <c:v>141</c:v>
                </c:pt>
                <c:pt idx="7">
                  <c:v>142</c:v>
                </c:pt>
                <c:pt idx="8">
                  <c:v>143</c:v>
                </c:pt>
                <c:pt idx="9">
                  <c:v>144</c:v>
                </c:pt>
                <c:pt idx="10">
                  <c:v>145</c:v>
                </c:pt>
                <c:pt idx="11">
                  <c:v>146</c:v>
                </c:pt>
                <c:pt idx="12">
                  <c:v>147</c:v>
                </c:pt>
                <c:pt idx="13">
                  <c:v>148</c:v>
                </c:pt>
                <c:pt idx="14">
                  <c:v>149</c:v>
                </c:pt>
                <c:pt idx="15">
                  <c:v>150</c:v>
                </c:pt>
                <c:pt idx="16">
                  <c:v>151</c:v>
                </c:pt>
                <c:pt idx="17">
                  <c:v>152</c:v>
                </c:pt>
                <c:pt idx="18">
                  <c:v>153</c:v>
                </c:pt>
                <c:pt idx="19">
                  <c:v>154</c:v>
                </c:pt>
                <c:pt idx="20">
                  <c:v>155</c:v>
                </c:pt>
                <c:pt idx="21">
                  <c:v>156</c:v>
                </c:pt>
                <c:pt idx="22">
                  <c:v>157</c:v>
                </c:pt>
                <c:pt idx="23">
                  <c:v>158</c:v>
                </c:pt>
                <c:pt idx="24">
                  <c:v>159</c:v>
                </c:pt>
                <c:pt idx="25">
                  <c:v>160</c:v>
                </c:pt>
                <c:pt idx="26">
                  <c:v>161</c:v>
                </c:pt>
                <c:pt idx="27">
                  <c:v>162</c:v>
                </c:pt>
                <c:pt idx="28">
                  <c:v>163</c:v>
                </c:pt>
                <c:pt idx="29">
                  <c:v>164</c:v>
                </c:pt>
                <c:pt idx="30">
                  <c:v>165</c:v>
                </c:pt>
                <c:pt idx="31">
                  <c:v>166</c:v>
                </c:pt>
                <c:pt idx="32">
                  <c:v>167</c:v>
                </c:pt>
                <c:pt idx="33">
                  <c:v>168</c:v>
                </c:pt>
                <c:pt idx="34">
                  <c:v>169</c:v>
                </c:pt>
                <c:pt idx="35">
                  <c:v>170</c:v>
                </c:pt>
                <c:pt idx="36">
                  <c:v>171</c:v>
                </c:pt>
                <c:pt idx="37">
                  <c:v>172</c:v>
                </c:pt>
                <c:pt idx="38">
                  <c:v>173</c:v>
                </c:pt>
                <c:pt idx="39">
                  <c:v>174</c:v>
                </c:pt>
                <c:pt idx="40">
                  <c:v>175</c:v>
                </c:pt>
                <c:pt idx="41">
                  <c:v>176</c:v>
                </c:pt>
                <c:pt idx="42">
                  <c:v>177</c:v>
                </c:pt>
                <c:pt idx="43">
                  <c:v>178</c:v>
                </c:pt>
                <c:pt idx="44">
                  <c:v>179</c:v>
                </c:pt>
                <c:pt idx="45">
                  <c:v>180</c:v>
                </c:pt>
                <c:pt idx="46">
                  <c:v>181</c:v>
                </c:pt>
                <c:pt idx="47">
                  <c:v>182</c:v>
                </c:pt>
                <c:pt idx="48">
                  <c:v>183</c:v>
                </c:pt>
                <c:pt idx="49">
                  <c:v>184</c:v>
                </c:pt>
                <c:pt idx="50">
                  <c:v>185</c:v>
                </c:pt>
                <c:pt idx="51">
                  <c:v>186</c:v>
                </c:pt>
                <c:pt idx="52">
                  <c:v>187</c:v>
                </c:pt>
                <c:pt idx="53">
                  <c:v>188</c:v>
                </c:pt>
                <c:pt idx="54">
                  <c:v>189</c:v>
                </c:pt>
                <c:pt idx="55">
                  <c:v>190</c:v>
                </c:pt>
                <c:pt idx="56">
                  <c:v>191</c:v>
                </c:pt>
                <c:pt idx="57">
                  <c:v>192</c:v>
                </c:pt>
                <c:pt idx="58">
                  <c:v>193</c:v>
                </c:pt>
                <c:pt idx="59">
                  <c:v>194</c:v>
                </c:pt>
                <c:pt idx="60">
                  <c:v>195</c:v>
                </c:pt>
                <c:pt idx="61">
                  <c:v>196</c:v>
                </c:pt>
                <c:pt idx="62">
                  <c:v>197</c:v>
                </c:pt>
                <c:pt idx="63">
                  <c:v>198</c:v>
                </c:pt>
                <c:pt idx="64">
                  <c:v>199</c:v>
                </c:pt>
                <c:pt idx="65">
                  <c:v>200</c:v>
                </c:pt>
                <c:pt idx="66">
                  <c:v>201</c:v>
                </c:pt>
                <c:pt idx="67">
                  <c:v>202</c:v>
                </c:pt>
                <c:pt idx="68">
                  <c:v>203</c:v>
                </c:pt>
                <c:pt idx="69">
                  <c:v>204</c:v>
                </c:pt>
                <c:pt idx="70">
                  <c:v>205</c:v>
                </c:pt>
                <c:pt idx="71">
                  <c:v>206</c:v>
                </c:pt>
                <c:pt idx="72">
                  <c:v>207</c:v>
                </c:pt>
                <c:pt idx="73">
                  <c:v>208</c:v>
                </c:pt>
                <c:pt idx="74">
                  <c:v>209</c:v>
                </c:pt>
                <c:pt idx="75">
                  <c:v>210</c:v>
                </c:pt>
                <c:pt idx="76">
                  <c:v>211</c:v>
                </c:pt>
                <c:pt idx="77">
                  <c:v>212</c:v>
                </c:pt>
                <c:pt idx="78">
                  <c:v>213</c:v>
                </c:pt>
                <c:pt idx="79">
                  <c:v>214</c:v>
                </c:pt>
                <c:pt idx="80">
                  <c:v>215</c:v>
                </c:pt>
                <c:pt idx="81">
                  <c:v>216</c:v>
                </c:pt>
                <c:pt idx="82">
                  <c:v>217</c:v>
                </c:pt>
                <c:pt idx="83">
                  <c:v>218</c:v>
                </c:pt>
                <c:pt idx="84">
                  <c:v>219</c:v>
                </c:pt>
                <c:pt idx="85">
                  <c:v>220</c:v>
                </c:pt>
                <c:pt idx="86">
                  <c:v>221</c:v>
                </c:pt>
                <c:pt idx="87">
                  <c:v>222</c:v>
                </c:pt>
                <c:pt idx="88">
                  <c:v>223</c:v>
                </c:pt>
                <c:pt idx="89">
                  <c:v>224</c:v>
                </c:pt>
                <c:pt idx="90">
                  <c:v>225</c:v>
                </c:pt>
                <c:pt idx="91">
                  <c:v>226</c:v>
                </c:pt>
                <c:pt idx="92">
                  <c:v>227</c:v>
                </c:pt>
                <c:pt idx="93">
                  <c:v>228</c:v>
                </c:pt>
                <c:pt idx="94">
                  <c:v>229</c:v>
                </c:pt>
                <c:pt idx="95">
                  <c:v>230</c:v>
                </c:pt>
                <c:pt idx="96">
                  <c:v>231</c:v>
                </c:pt>
                <c:pt idx="97">
                  <c:v>232</c:v>
                </c:pt>
                <c:pt idx="98">
                  <c:v>233</c:v>
                </c:pt>
                <c:pt idx="99">
                  <c:v>234</c:v>
                </c:pt>
                <c:pt idx="100">
                  <c:v>235</c:v>
                </c:pt>
                <c:pt idx="101">
                  <c:v>236</c:v>
                </c:pt>
                <c:pt idx="102">
                  <c:v>237</c:v>
                </c:pt>
                <c:pt idx="103">
                  <c:v>238</c:v>
                </c:pt>
                <c:pt idx="104">
                  <c:v>239</c:v>
                </c:pt>
                <c:pt idx="105">
                  <c:v>240</c:v>
                </c:pt>
                <c:pt idx="106">
                  <c:v>241</c:v>
                </c:pt>
                <c:pt idx="107">
                  <c:v>242</c:v>
                </c:pt>
                <c:pt idx="108">
                  <c:v>243</c:v>
                </c:pt>
                <c:pt idx="109">
                  <c:v>244</c:v>
                </c:pt>
                <c:pt idx="110">
                  <c:v>245</c:v>
                </c:pt>
                <c:pt idx="111">
                  <c:v>246</c:v>
                </c:pt>
                <c:pt idx="112">
                  <c:v>247</c:v>
                </c:pt>
                <c:pt idx="113">
                  <c:v>248</c:v>
                </c:pt>
                <c:pt idx="114">
                  <c:v>249</c:v>
                </c:pt>
                <c:pt idx="115">
                  <c:v>250</c:v>
                </c:pt>
                <c:pt idx="116">
                  <c:v>251</c:v>
                </c:pt>
                <c:pt idx="117">
                  <c:v>252</c:v>
                </c:pt>
                <c:pt idx="118">
                  <c:v>253</c:v>
                </c:pt>
                <c:pt idx="119">
                  <c:v>254</c:v>
                </c:pt>
                <c:pt idx="120">
                  <c:v>255</c:v>
                </c:pt>
                <c:pt idx="121">
                  <c:v>256</c:v>
                </c:pt>
                <c:pt idx="122">
                  <c:v>257</c:v>
                </c:pt>
                <c:pt idx="123">
                  <c:v>258</c:v>
                </c:pt>
                <c:pt idx="124">
                  <c:v>259</c:v>
                </c:pt>
                <c:pt idx="125">
                  <c:v>260</c:v>
                </c:pt>
                <c:pt idx="126">
                  <c:v>261</c:v>
                </c:pt>
                <c:pt idx="127">
                  <c:v>262</c:v>
                </c:pt>
                <c:pt idx="128">
                  <c:v>263</c:v>
                </c:pt>
                <c:pt idx="129">
                  <c:v>264</c:v>
                </c:pt>
                <c:pt idx="130">
                  <c:v>265</c:v>
                </c:pt>
                <c:pt idx="131">
                  <c:v>266</c:v>
                </c:pt>
                <c:pt idx="132">
                  <c:v>267</c:v>
                </c:pt>
                <c:pt idx="133">
                  <c:v>268</c:v>
                </c:pt>
                <c:pt idx="134">
                  <c:v>269</c:v>
                </c:pt>
                <c:pt idx="135">
                  <c:v>270</c:v>
                </c:pt>
                <c:pt idx="136">
                  <c:v>271</c:v>
                </c:pt>
                <c:pt idx="137">
                  <c:v>272</c:v>
                </c:pt>
                <c:pt idx="138">
                  <c:v>273</c:v>
                </c:pt>
                <c:pt idx="139">
                  <c:v>274</c:v>
                </c:pt>
                <c:pt idx="140">
                  <c:v>275</c:v>
                </c:pt>
                <c:pt idx="141">
                  <c:v>276</c:v>
                </c:pt>
                <c:pt idx="142">
                  <c:v>277</c:v>
                </c:pt>
                <c:pt idx="143">
                  <c:v>278</c:v>
                </c:pt>
                <c:pt idx="144">
                  <c:v>279</c:v>
                </c:pt>
                <c:pt idx="145">
                  <c:v>280</c:v>
                </c:pt>
                <c:pt idx="146">
                  <c:v>281</c:v>
                </c:pt>
                <c:pt idx="147">
                  <c:v>282</c:v>
                </c:pt>
                <c:pt idx="148">
                  <c:v>283</c:v>
                </c:pt>
                <c:pt idx="149">
                  <c:v>284</c:v>
                </c:pt>
                <c:pt idx="150">
                  <c:v>285</c:v>
                </c:pt>
                <c:pt idx="151">
                  <c:v>286</c:v>
                </c:pt>
                <c:pt idx="152">
                  <c:v>287</c:v>
                </c:pt>
                <c:pt idx="153">
                  <c:v>288</c:v>
                </c:pt>
                <c:pt idx="154">
                  <c:v>289</c:v>
                </c:pt>
                <c:pt idx="155">
                  <c:v>290</c:v>
                </c:pt>
                <c:pt idx="156">
                  <c:v>291</c:v>
                </c:pt>
                <c:pt idx="157">
                  <c:v>292</c:v>
                </c:pt>
                <c:pt idx="158">
                  <c:v>293</c:v>
                </c:pt>
                <c:pt idx="159">
                  <c:v>294</c:v>
                </c:pt>
                <c:pt idx="160">
                  <c:v>295</c:v>
                </c:pt>
                <c:pt idx="161">
                  <c:v>296</c:v>
                </c:pt>
                <c:pt idx="162">
                  <c:v>297</c:v>
                </c:pt>
                <c:pt idx="163">
                  <c:v>298</c:v>
                </c:pt>
                <c:pt idx="164">
                  <c:v>299</c:v>
                </c:pt>
                <c:pt idx="165">
                  <c:v>300</c:v>
                </c:pt>
                <c:pt idx="166">
                  <c:v>301</c:v>
                </c:pt>
                <c:pt idx="167">
                  <c:v>302</c:v>
                </c:pt>
                <c:pt idx="168">
                  <c:v>303</c:v>
                </c:pt>
                <c:pt idx="169">
                  <c:v>304</c:v>
                </c:pt>
              </c:numCache>
            </c:numRef>
          </c:xVal>
          <c:yVal>
            <c:numRef>
              <c:f>Faoax8b!$AF$14:$AF$134</c:f>
              <c:numCache>
                <c:formatCode>0.0</c:formatCode>
                <c:ptCount val="121"/>
                <c:pt idx="0">
                  <c:v>22.4</c:v>
                </c:pt>
                <c:pt idx="1">
                  <c:v>22.4</c:v>
                </c:pt>
                <c:pt idx="2">
                  <c:v>22.4</c:v>
                </c:pt>
                <c:pt idx="3">
                  <c:v>22.4</c:v>
                </c:pt>
                <c:pt idx="4">
                  <c:v>22.4</c:v>
                </c:pt>
                <c:pt idx="5">
                  <c:v>22.4</c:v>
                </c:pt>
                <c:pt idx="6">
                  <c:v>22.4</c:v>
                </c:pt>
                <c:pt idx="7">
                  <c:v>22.4</c:v>
                </c:pt>
                <c:pt idx="8">
                  <c:v>22.4</c:v>
                </c:pt>
                <c:pt idx="9">
                  <c:v>22.4</c:v>
                </c:pt>
                <c:pt idx="10">
                  <c:v>22.4</c:v>
                </c:pt>
                <c:pt idx="11">
                  <c:v>22.4</c:v>
                </c:pt>
                <c:pt idx="12">
                  <c:v>22.4</c:v>
                </c:pt>
                <c:pt idx="13">
                  <c:v>22.4</c:v>
                </c:pt>
                <c:pt idx="14">
                  <c:v>22.4</c:v>
                </c:pt>
                <c:pt idx="15">
                  <c:v>22.4</c:v>
                </c:pt>
                <c:pt idx="16">
                  <c:v>22.4</c:v>
                </c:pt>
                <c:pt idx="17">
                  <c:v>22.4</c:v>
                </c:pt>
                <c:pt idx="18">
                  <c:v>22.4</c:v>
                </c:pt>
                <c:pt idx="19">
                  <c:v>22.4</c:v>
                </c:pt>
                <c:pt idx="20">
                  <c:v>22.4</c:v>
                </c:pt>
                <c:pt idx="21">
                  <c:v>22.4</c:v>
                </c:pt>
                <c:pt idx="22">
                  <c:v>22.4</c:v>
                </c:pt>
                <c:pt idx="23">
                  <c:v>22.4</c:v>
                </c:pt>
                <c:pt idx="24">
                  <c:v>22.4</c:v>
                </c:pt>
                <c:pt idx="25">
                  <c:v>22.4</c:v>
                </c:pt>
                <c:pt idx="26">
                  <c:v>22.4</c:v>
                </c:pt>
                <c:pt idx="27">
                  <c:v>22.4</c:v>
                </c:pt>
                <c:pt idx="28">
                  <c:v>22.4</c:v>
                </c:pt>
                <c:pt idx="29">
                  <c:v>22.4</c:v>
                </c:pt>
                <c:pt idx="30">
                  <c:v>22.4</c:v>
                </c:pt>
                <c:pt idx="31">
                  <c:v>22.4</c:v>
                </c:pt>
                <c:pt idx="32">
                  <c:v>22.4</c:v>
                </c:pt>
                <c:pt idx="33">
                  <c:v>22.4</c:v>
                </c:pt>
                <c:pt idx="34">
                  <c:v>22.4</c:v>
                </c:pt>
                <c:pt idx="35">
                  <c:v>22.4</c:v>
                </c:pt>
                <c:pt idx="36">
                  <c:v>22.4</c:v>
                </c:pt>
                <c:pt idx="37">
                  <c:v>23.040000000000006</c:v>
                </c:pt>
                <c:pt idx="38">
                  <c:v>24.768000000000008</c:v>
                </c:pt>
                <c:pt idx="39">
                  <c:v>26.496000000000002</c:v>
                </c:pt>
                <c:pt idx="40">
                  <c:v>28.224</c:v>
                </c:pt>
                <c:pt idx="41">
                  <c:v>29.952000000000005</c:v>
                </c:pt>
                <c:pt idx="42">
                  <c:v>31.680000000000007</c:v>
                </c:pt>
                <c:pt idx="43">
                  <c:v>33.408000000000008</c:v>
                </c:pt>
                <c:pt idx="44">
                  <c:v>35.136000000000003</c:v>
                </c:pt>
                <c:pt idx="45">
                  <c:v>36.864000000000004</c:v>
                </c:pt>
                <c:pt idx="46">
                  <c:v>38.592000000000006</c:v>
                </c:pt>
                <c:pt idx="47">
                  <c:v>40.320000000000007</c:v>
                </c:pt>
                <c:pt idx="48">
                  <c:v>42.048000000000002</c:v>
                </c:pt>
                <c:pt idx="49">
                  <c:v>43.77600000000001</c:v>
                </c:pt>
                <c:pt idx="50">
                  <c:v>45.504000000000005</c:v>
                </c:pt>
                <c:pt idx="51">
                  <c:v>47.232000000000014</c:v>
                </c:pt>
                <c:pt idx="52">
                  <c:v>48.960000000000015</c:v>
                </c:pt>
                <c:pt idx="53">
                  <c:v>50.687999999999995</c:v>
                </c:pt>
                <c:pt idx="54">
                  <c:v>52.415999999999997</c:v>
                </c:pt>
                <c:pt idx="55">
                  <c:v>54.144000000000013</c:v>
                </c:pt>
                <c:pt idx="56">
                  <c:v>55.872</c:v>
                </c:pt>
                <c:pt idx="57">
                  <c:v>57.600000000000009</c:v>
                </c:pt>
                <c:pt idx="58">
                  <c:v>57.600000000000009</c:v>
                </c:pt>
                <c:pt idx="59">
                  <c:v>57.600000000000009</c:v>
                </c:pt>
                <c:pt idx="60">
                  <c:v>57.600000000000009</c:v>
                </c:pt>
                <c:pt idx="61">
                  <c:v>57.600000000000009</c:v>
                </c:pt>
                <c:pt idx="62">
                  <c:v>57.600000000000009</c:v>
                </c:pt>
                <c:pt idx="63">
                  <c:v>57.600000000000009</c:v>
                </c:pt>
                <c:pt idx="64">
                  <c:v>57.600000000000009</c:v>
                </c:pt>
                <c:pt idx="65">
                  <c:v>57.600000000000009</c:v>
                </c:pt>
                <c:pt idx="66">
                  <c:v>57.600000000000009</c:v>
                </c:pt>
                <c:pt idx="67">
                  <c:v>57.600000000000009</c:v>
                </c:pt>
                <c:pt idx="68">
                  <c:v>57.600000000000009</c:v>
                </c:pt>
                <c:pt idx="69">
                  <c:v>57.600000000000009</c:v>
                </c:pt>
                <c:pt idx="70">
                  <c:v>57.600000000000009</c:v>
                </c:pt>
                <c:pt idx="71">
                  <c:v>57.600000000000009</c:v>
                </c:pt>
                <c:pt idx="72">
                  <c:v>57.600000000000009</c:v>
                </c:pt>
                <c:pt idx="73">
                  <c:v>57.600000000000009</c:v>
                </c:pt>
                <c:pt idx="74">
                  <c:v>57.600000000000009</c:v>
                </c:pt>
                <c:pt idx="75">
                  <c:v>57.600000000000009</c:v>
                </c:pt>
                <c:pt idx="76">
                  <c:v>57.600000000000009</c:v>
                </c:pt>
                <c:pt idx="77">
                  <c:v>57.600000000000009</c:v>
                </c:pt>
                <c:pt idx="78">
                  <c:v>57.600000000000009</c:v>
                </c:pt>
                <c:pt idx="79">
                  <c:v>57.600000000000009</c:v>
                </c:pt>
                <c:pt idx="80">
                  <c:v>57.600000000000009</c:v>
                </c:pt>
                <c:pt idx="81">
                  <c:v>57.600000000000009</c:v>
                </c:pt>
                <c:pt idx="82">
                  <c:v>57.600000000000009</c:v>
                </c:pt>
                <c:pt idx="83">
                  <c:v>57.600000000000009</c:v>
                </c:pt>
                <c:pt idx="84">
                  <c:v>57.600000000000009</c:v>
                </c:pt>
                <c:pt idx="85">
                  <c:v>57.600000000000009</c:v>
                </c:pt>
                <c:pt idx="86">
                  <c:v>57.600000000000009</c:v>
                </c:pt>
                <c:pt idx="87">
                  <c:v>57.600000000000009</c:v>
                </c:pt>
                <c:pt idx="88">
                  <c:v>57.600000000000009</c:v>
                </c:pt>
                <c:pt idx="89">
                  <c:v>57.600000000000009</c:v>
                </c:pt>
                <c:pt idx="90">
                  <c:v>57.600000000000009</c:v>
                </c:pt>
                <c:pt idx="91">
                  <c:v>57.600000000000009</c:v>
                </c:pt>
                <c:pt idx="92">
                  <c:v>57.600000000000009</c:v>
                </c:pt>
                <c:pt idx="93">
                  <c:v>57.600000000000009</c:v>
                </c:pt>
                <c:pt idx="94">
                  <c:v>57.600000000000009</c:v>
                </c:pt>
                <c:pt idx="95">
                  <c:v>57.600000000000009</c:v>
                </c:pt>
                <c:pt idx="96">
                  <c:v>57.600000000000009</c:v>
                </c:pt>
                <c:pt idx="97">
                  <c:v>57.600000000000009</c:v>
                </c:pt>
                <c:pt idx="98">
                  <c:v>57.600000000000009</c:v>
                </c:pt>
                <c:pt idx="99">
                  <c:v>57.600000000000009</c:v>
                </c:pt>
                <c:pt idx="100">
                  <c:v>57.600000000000009</c:v>
                </c:pt>
                <c:pt idx="101">
                  <c:v>57.600000000000009</c:v>
                </c:pt>
                <c:pt idx="102">
                  <c:v>57.600000000000009</c:v>
                </c:pt>
                <c:pt idx="103">
                  <c:v>57.600000000000009</c:v>
                </c:pt>
                <c:pt idx="104">
                  <c:v>57.600000000000009</c:v>
                </c:pt>
                <c:pt idx="105">
                  <c:v>57.600000000000009</c:v>
                </c:pt>
                <c:pt idx="106">
                  <c:v>57.600000000000009</c:v>
                </c:pt>
                <c:pt idx="107">
                  <c:v>57.600000000000009</c:v>
                </c:pt>
                <c:pt idx="108">
                  <c:v>57.600000000000009</c:v>
                </c:pt>
                <c:pt idx="109">
                  <c:v>57.600000000000009</c:v>
                </c:pt>
                <c:pt idx="110">
                  <c:v>57.600000000000009</c:v>
                </c:pt>
                <c:pt idx="111">
                  <c:v>57.600000000000009</c:v>
                </c:pt>
                <c:pt idx="112">
                  <c:v>57.600000000000009</c:v>
                </c:pt>
                <c:pt idx="113">
                  <c:v>57.600000000000009</c:v>
                </c:pt>
                <c:pt idx="114">
                  <c:v>57.600000000000009</c:v>
                </c:pt>
                <c:pt idx="115">
                  <c:v>57.600000000000009</c:v>
                </c:pt>
                <c:pt idx="116">
                  <c:v>57.600000000000009</c:v>
                </c:pt>
                <c:pt idx="117">
                  <c:v>57.600000000000009</c:v>
                </c:pt>
                <c:pt idx="118">
                  <c:v>57.600000000000009</c:v>
                </c:pt>
                <c:pt idx="119">
                  <c:v>57.600000000000009</c:v>
                </c:pt>
                <c:pt idx="120">
                  <c:v>57.600000000000009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AF7-45FB-AFA8-49C67499E082}"/>
            </c:ext>
          </c:extLst>
        </c:ser>
        <c:ser>
          <c:idx val="1"/>
          <c:order val="1"/>
          <c:tx>
            <c:v>Actual Depletion</c:v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Faoax8b!$D$14:$D$183</c:f>
              <c:numCache>
                <c:formatCode>General</c:formatCode>
                <c:ptCount val="170"/>
                <c:pt idx="0">
                  <c:v>135</c:v>
                </c:pt>
                <c:pt idx="1">
                  <c:v>136</c:v>
                </c:pt>
                <c:pt idx="2">
                  <c:v>137</c:v>
                </c:pt>
                <c:pt idx="3">
                  <c:v>138</c:v>
                </c:pt>
                <c:pt idx="4">
                  <c:v>139</c:v>
                </c:pt>
                <c:pt idx="5">
                  <c:v>140</c:v>
                </c:pt>
                <c:pt idx="6">
                  <c:v>141</c:v>
                </c:pt>
                <c:pt idx="7">
                  <c:v>142</c:v>
                </c:pt>
                <c:pt idx="8">
                  <c:v>143</c:v>
                </c:pt>
                <c:pt idx="9">
                  <c:v>144</c:v>
                </c:pt>
                <c:pt idx="10">
                  <c:v>145</c:v>
                </c:pt>
                <c:pt idx="11">
                  <c:v>146</c:v>
                </c:pt>
                <c:pt idx="12">
                  <c:v>147</c:v>
                </c:pt>
                <c:pt idx="13">
                  <c:v>148</c:v>
                </c:pt>
                <c:pt idx="14">
                  <c:v>149</c:v>
                </c:pt>
                <c:pt idx="15">
                  <c:v>150</c:v>
                </c:pt>
                <c:pt idx="16">
                  <c:v>151</c:v>
                </c:pt>
                <c:pt idx="17">
                  <c:v>152</c:v>
                </c:pt>
                <c:pt idx="18">
                  <c:v>153</c:v>
                </c:pt>
                <c:pt idx="19">
                  <c:v>154</c:v>
                </c:pt>
                <c:pt idx="20">
                  <c:v>155</c:v>
                </c:pt>
                <c:pt idx="21">
                  <c:v>156</c:v>
                </c:pt>
                <c:pt idx="22">
                  <c:v>157</c:v>
                </c:pt>
                <c:pt idx="23">
                  <c:v>158</c:v>
                </c:pt>
                <c:pt idx="24">
                  <c:v>159</c:v>
                </c:pt>
                <c:pt idx="25">
                  <c:v>160</c:v>
                </c:pt>
                <c:pt idx="26">
                  <c:v>161</c:v>
                </c:pt>
                <c:pt idx="27">
                  <c:v>162</c:v>
                </c:pt>
                <c:pt idx="28">
                  <c:v>163</c:v>
                </c:pt>
                <c:pt idx="29">
                  <c:v>164</c:v>
                </c:pt>
                <c:pt idx="30">
                  <c:v>165</c:v>
                </c:pt>
                <c:pt idx="31">
                  <c:v>166</c:v>
                </c:pt>
                <c:pt idx="32">
                  <c:v>167</c:v>
                </c:pt>
                <c:pt idx="33">
                  <c:v>168</c:v>
                </c:pt>
                <c:pt idx="34">
                  <c:v>169</c:v>
                </c:pt>
                <c:pt idx="35">
                  <c:v>170</c:v>
                </c:pt>
                <c:pt idx="36">
                  <c:v>171</c:v>
                </c:pt>
                <c:pt idx="37">
                  <c:v>172</c:v>
                </c:pt>
                <c:pt idx="38">
                  <c:v>173</c:v>
                </c:pt>
                <c:pt idx="39">
                  <c:v>174</c:v>
                </c:pt>
                <c:pt idx="40">
                  <c:v>175</c:v>
                </c:pt>
                <c:pt idx="41">
                  <c:v>176</c:v>
                </c:pt>
                <c:pt idx="42">
                  <c:v>177</c:v>
                </c:pt>
                <c:pt idx="43">
                  <c:v>178</c:v>
                </c:pt>
                <c:pt idx="44">
                  <c:v>179</c:v>
                </c:pt>
                <c:pt idx="45">
                  <c:v>180</c:v>
                </c:pt>
                <c:pt idx="46">
                  <c:v>181</c:v>
                </c:pt>
                <c:pt idx="47">
                  <c:v>182</c:v>
                </c:pt>
                <c:pt idx="48">
                  <c:v>183</c:v>
                </c:pt>
                <c:pt idx="49">
                  <c:v>184</c:v>
                </c:pt>
                <c:pt idx="50">
                  <c:v>185</c:v>
                </c:pt>
                <c:pt idx="51">
                  <c:v>186</c:v>
                </c:pt>
                <c:pt idx="52">
                  <c:v>187</c:v>
                </c:pt>
                <c:pt idx="53">
                  <c:v>188</c:v>
                </c:pt>
                <c:pt idx="54">
                  <c:v>189</c:v>
                </c:pt>
                <c:pt idx="55">
                  <c:v>190</c:v>
                </c:pt>
                <c:pt idx="56">
                  <c:v>191</c:v>
                </c:pt>
                <c:pt idx="57">
                  <c:v>192</c:v>
                </c:pt>
                <c:pt idx="58">
                  <c:v>193</c:v>
                </c:pt>
                <c:pt idx="59">
                  <c:v>194</c:v>
                </c:pt>
                <c:pt idx="60">
                  <c:v>195</c:v>
                </c:pt>
                <c:pt idx="61">
                  <c:v>196</c:v>
                </c:pt>
                <c:pt idx="62">
                  <c:v>197</c:v>
                </c:pt>
                <c:pt idx="63">
                  <c:v>198</c:v>
                </c:pt>
                <c:pt idx="64">
                  <c:v>199</c:v>
                </c:pt>
                <c:pt idx="65">
                  <c:v>200</c:v>
                </c:pt>
                <c:pt idx="66">
                  <c:v>201</c:v>
                </c:pt>
                <c:pt idx="67">
                  <c:v>202</c:v>
                </c:pt>
                <c:pt idx="68">
                  <c:v>203</c:v>
                </c:pt>
                <c:pt idx="69">
                  <c:v>204</c:v>
                </c:pt>
                <c:pt idx="70">
                  <c:v>205</c:v>
                </c:pt>
                <c:pt idx="71">
                  <c:v>206</c:v>
                </c:pt>
                <c:pt idx="72">
                  <c:v>207</c:v>
                </c:pt>
                <c:pt idx="73">
                  <c:v>208</c:v>
                </c:pt>
                <c:pt idx="74">
                  <c:v>209</c:v>
                </c:pt>
                <c:pt idx="75">
                  <c:v>210</c:v>
                </c:pt>
                <c:pt idx="76">
                  <c:v>211</c:v>
                </c:pt>
                <c:pt idx="77">
                  <c:v>212</c:v>
                </c:pt>
                <c:pt idx="78">
                  <c:v>213</c:v>
                </c:pt>
                <c:pt idx="79">
                  <c:v>214</c:v>
                </c:pt>
                <c:pt idx="80">
                  <c:v>215</c:v>
                </c:pt>
                <c:pt idx="81">
                  <c:v>216</c:v>
                </c:pt>
                <c:pt idx="82">
                  <c:v>217</c:v>
                </c:pt>
                <c:pt idx="83">
                  <c:v>218</c:v>
                </c:pt>
                <c:pt idx="84">
                  <c:v>219</c:v>
                </c:pt>
                <c:pt idx="85">
                  <c:v>220</c:v>
                </c:pt>
                <c:pt idx="86">
                  <c:v>221</c:v>
                </c:pt>
                <c:pt idx="87">
                  <c:v>222</c:v>
                </c:pt>
                <c:pt idx="88">
                  <c:v>223</c:v>
                </c:pt>
                <c:pt idx="89">
                  <c:v>224</c:v>
                </c:pt>
                <c:pt idx="90">
                  <c:v>225</c:v>
                </c:pt>
                <c:pt idx="91">
                  <c:v>226</c:v>
                </c:pt>
                <c:pt idx="92">
                  <c:v>227</c:v>
                </c:pt>
                <c:pt idx="93">
                  <c:v>228</c:v>
                </c:pt>
                <c:pt idx="94">
                  <c:v>229</c:v>
                </c:pt>
                <c:pt idx="95">
                  <c:v>230</c:v>
                </c:pt>
                <c:pt idx="96">
                  <c:v>231</c:v>
                </c:pt>
                <c:pt idx="97">
                  <c:v>232</c:v>
                </c:pt>
                <c:pt idx="98">
                  <c:v>233</c:v>
                </c:pt>
                <c:pt idx="99">
                  <c:v>234</c:v>
                </c:pt>
                <c:pt idx="100">
                  <c:v>235</c:v>
                </c:pt>
                <c:pt idx="101">
                  <c:v>236</c:v>
                </c:pt>
                <c:pt idx="102">
                  <c:v>237</c:v>
                </c:pt>
                <c:pt idx="103">
                  <c:v>238</c:v>
                </c:pt>
                <c:pt idx="104">
                  <c:v>239</c:v>
                </c:pt>
                <c:pt idx="105">
                  <c:v>240</c:v>
                </c:pt>
                <c:pt idx="106">
                  <c:v>241</c:v>
                </c:pt>
                <c:pt idx="107">
                  <c:v>242</c:v>
                </c:pt>
                <c:pt idx="108">
                  <c:v>243</c:v>
                </c:pt>
                <c:pt idx="109">
                  <c:v>244</c:v>
                </c:pt>
                <c:pt idx="110">
                  <c:v>245</c:v>
                </c:pt>
                <c:pt idx="111">
                  <c:v>246</c:v>
                </c:pt>
                <c:pt idx="112">
                  <c:v>247</c:v>
                </c:pt>
                <c:pt idx="113">
                  <c:v>248</c:v>
                </c:pt>
                <c:pt idx="114">
                  <c:v>249</c:v>
                </c:pt>
                <c:pt idx="115">
                  <c:v>250</c:v>
                </c:pt>
                <c:pt idx="116">
                  <c:v>251</c:v>
                </c:pt>
                <c:pt idx="117">
                  <c:v>252</c:v>
                </c:pt>
                <c:pt idx="118">
                  <c:v>253</c:v>
                </c:pt>
                <c:pt idx="119">
                  <c:v>254</c:v>
                </c:pt>
                <c:pt idx="120">
                  <c:v>255</c:v>
                </c:pt>
                <c:pt idx="121">
                  <c:v>256</c:v>
                </c:pt>
                <c:pt idx="122">
                  <c:v>257</c:v>
                </c:pt>
                <c:pt idx="123">
                  <c:v>258</c:v>
                </c:pt>
                <c:pt idx="124">
                  <c:v>259</c:v>
                </c:pt>
                <c:pt idx="125">
                  <c:v>260</c:v>
                </c:pt>
                <c:pt idx="126">
                  <c:v>261</c:v>
                </c:pt>
                <c:pt idx="127">
                  <c:v>262</c:v>
                </c:pt>
                <c:pt idx="128">
                  <c:v>263</c:v>
                </c:pt>
                <c:pt idx="129">
                  <c:v>264</c:v>
                </c:pt>
                <c:pt idx="130">
                  <c:v>265</c:v>
                </c:pt>
                <c:pt idx="131">
                  <c:v>266</c:v>
                </c:pt>
                <c:pt idx="132">
                  <c:v>267</c:v>
                </c:pt>
                <c:pt idx="133">
                  <c:v>268</c:v>
                </c:pt>
                <c:pt idx="134">
                  <c:v>269</c:v>
                </c:pt>
                <c:pt idx="135">
                  <c:v>270</c:v>
                </c:pt>
                <c:pt idx="136">
                  <c:v>271</c:v>
                </c:pt>
                <c:pt idx="137">
                  <c:v>272</c:v>
                </c:pt>
                <c:pt idx="138">
                  <c:v>273</c:v>
                </c:pt>
                <c:pt idx="139">
                  <c:v>274</c:v>
                </c:pt>
                <c:pt idx="140">
                  <c:v>275</c:v>
                </c:pt>
                <c:pt idx="141">
                  <c:v>276</c:v>
                </c:pt>
                <c:pt idx="142">
                  <c:v>277</c:v>
                </c:pt>
                <c:pt idx="143">
                  <c:v>278</c:v>
                </c:pt>
                <c:pt idx="144">
                  <c:v>279</c:v>
                </c:pt>
                <c:pt idx="145">
                  <c:v>280</c:v>
                </c:pt>
                <c:pt idx="146">
                  <c:v>281</c:v>
                </c:pt>
                <c:pt idx="147">
                  <c:v>282</c:v>
                </c:pt>
                <c:pt idx="148">
                  <c:v>283</c:v>
                </c:pt>
                <c:pt idx="149">
                  <c:v>284</c:v>
                </c:pt>
                <c:pt idx="150">
                  <c:v>285</c:v>
                </c:pt>
                <c:pt idx="151">
                  <c:v>286</c:v>
                </c:pt>
                <c:pt idx="152">
                  <c:v>287</c:v>
                </c:pt>
                <c:pt idx="153">
                  <c:v>288</c:v>
                </c:pt>
                <c:pt idx="154">
                  <c:v>289</c:v>
                </c:pt>
                <c:pt idx="155">
                  <c:v>290</c:v>
                </c:pt>
                <c:pt idx="156">
                  <c:v>291</c:v>
                </c:pt>
                <c:pt idx="157">
                  <c:v>292</c:v>
                </c:pt>
                <c:pt idx="158">
                  <c:v>293</c:v>
                </c:pt>
                <c:pt idx="159">
                  <c:v>294</c:v>
                </c:pt>
                <c:pt idx="160">
                  <c:v>295</c:v>
                </c:pt>
                <c:pt idx="161">
                  <c:v>296</c:v>
                </c:pt>
                <c:pt idx="162">
                  <c:v>297</c:v>
                </c:pt>
                <c:pt idx="163">
                  <c:v>298</c:v>
                </c:pt>
                <c:pt idx="164">
                  <c:v>299</c:v>
                </c:pt>
                <c:pt idx="165">
                  <c:v>300</c:v>
                </c:pt>
                <c:pt idx="166">
                  <c:v>301</c:v>
                </c:pt>
                <c:pt idx="167">
                  <c:v>302</c:v>
                </c:pt>
                <c:pt idx="168">
                  <c:v>303</c:v>
                </c:pt>
                <c:pt idx="169">
                  <c:v>304</c:v>
                </c:pt>
              </c:numCache>
            </c:numRef>
          </c:xVal>
          <c:yVal>
            <c:numRef>
              <c:f>Faoax8b!$AL$14:$AL$134</c:f>
              <c:numCache>
                <c:formatCode>0.0</c:formatCode>
                <c:ptCount val="121"/>
                <c:pt idx="0">
                  <c:v>19.561413608286266</c:v>
                </c:pt>
                <c:pt idx="1">
                  <c:v>21.097653316616213</c:v>
                </c:pt>
                <c:pt idx="2">
                  <c:v>22.223885721203811</c:v>
                </c:pt>
                <c:pt idx="3">
                  <c:v>23.162838028856815</c:v>
                </c:pt>
                <c:pt idx="4">
                  <c:v>21.938687105882718</c:v>
                </c:pt>
                <c:pt idx="5">
                  <c:v>22.361396589786509</c:v>
                </c:pt>
                <c:pt idx="6">
                  <c:v>23.94994195626608</c:v>
                </c:pt>
                <c:pt idx="7">
                  <c:v>25.091367534188542</c:v>
                </c:pt>
                <c:pt idx="8">
                  <c:v>3.7313436839518817</c:v>
                </c:pt>
                <c:pt idx="9">
                  <c:v>7.8380636611070198</c:v>
                </c:pt>
                <c:pt idx="10">
                  <c:v>11.774003712244198</c:v>
                </c:pt>
                <c:pt idx="11">
                  <c:v>13.707239082881927</c:v>
                </c:pt>
                <c:pt idx="12">
                  <c:v>14.704267253445627</c:v>
                </c:pt>
                <c:pt idx="13">
                  <c:v>15.600950857529758</c:v>
                </c:pt>
                <c:pt idx="14">
                  <c:v>16.476295905803489</c:v>
                </c:pt>
                <c:pt idx="15">
                  <c:v>17.196707801484781</c:v>
                </c:pt>
                <c:pt idx="16">
                  <c:v>18.051840399624496</c:v>
                </c:pt>
                <c:pt idx="17">
                  <c:v>18.951856624717482</c:v>
                </c:pt>
                <c:pt idx="18">
                  <c:v>19.806857696670559</c:v>
                </c:pt>
                <c:pt idx="19">
                  <c:v>20.676857837019224</c:v>
                </c:pt>
                <c:pt idx="20">
                  <c:v>21.025665551060495</c:v>
                </c:pt>
                <c:pt idx="21">
                  <c:v>17.789482225960956</c:v>
                </c:pt>
                <c:pt idx="22">
                  <c:v>20.080472802413642</c:v>
                </c:pt>
                <c:pt idx="23">
                  <c:v>21.778575207078248</c:v>
                </c:pt>
                <c:pt idx="24">
                  <c:v>23.09597348929287</c:v>
                </c:pt>
                <c:pt idx="25">
                  <c:v>4.0528723124880166</c:v>
                </c:pt>
                <c:pt idx="26">
                  <c:v>8.5463494526972532</c:v>
                </c:pt>
                <c:pt idx="27">
                  <c:v>13.116114631844168</c:v>
                </c:pt>
                <c:pt idx="28">
                  <c:v>14.55266395241113</c:v>
                </c:pt>
                <c:pt idx="29">
                  <c:v>15.497663952411131</c:v>
                </c:pt>
                <c:pt idx="30">
                  <c:v>16.742663952411132</c:v>
                </c:pt>
                <c:pt idx="31">
                  <c:v>17.717663952411133</c:v>
                </c:pt>
                <c:pt idx="32">
                  <c:v>18.857663952411134</c:v>
                </c:pt>
                <c:pt idx="33">
                  <c:v>20.183245168178409</c:v>
                </c:pt>
                <c:pt idx="34">
                  <c:v>21.807281348734886</c:v>
                </c:pt>
                <c:pt idx="35">
                  <c:v>24.076279844119398</c:v>
                </c:pt>
                <c:pt idx="36">
                  <c:v>7.7272915259859136</c:v>
                </c:pt>
                <c:pt idx="37">
                  <c:v>13.445342110355529</c:v>
                </c:pt>
                <c:pt idx="38">
                  <c:v>17.599460843368483</c:v>
                </c:pt>
                <c:pt idx="39">
                  <c:v>20.701662121056611</c:v>
                </c:pt>
                <c:pt idx="40">
                  <c:v>23.982245127553867</c:v>
                </c:pt>
                <c:pt idx="41">
                  <c:v>27.580164681799829</c:v>
                </c:pt>
                <c:pt idx="42">
                  <c:v>31.444602301968139</c:v>
                </c:pt>
                <c:pt idx="43">
                  <c:v>35.015487938169912</c:v>
                </c:pt>
                <c:pt idx="44">
                  <c:v>8.447259364703223</c:v>
                </c:pt>
                <c:pt idx="45">
                  <c:v>17.155066038161756</c:v>
                </c:pt>
                <c:pt idx="46">
                  <c:v>23.12806143996654</c:v>
                </c:pt>
                <c:pt idx="47">
                  <c:v>28.396896201941605</c:v>
                </c:pt>
                <c:pt idx="48">
                  <c:v>34.214052654275896</c:v>
                </c:pt>
                <c:pt idx="49">
                  <c:v>39.085617063900379</c:v>
                </c:pt>
                <c:pt idx="50">
                  <c:v>44.480232119606448</c:v>
                </c:pt>
                <c:pt idx="51">
                  <c:v>49.575835652266576</c:v>
                </c:pt>
                <c:pt idx="52">
                  <c:v>7.4183270536736012</c:v>
                </c:pt>
                <c:pt idx="53">
                  <c:v>14.515895112148129</c:v>
                </c:pt>
                <c:pt idx="54">
                  <c:v>21.023304222451962</c:v>
                </c:pt>
                <c:pt idx="55">
                  <c:v>27.302726164221177</c:v>
                </c:pt>
                <c:pt idx="56">
                  <c:v>22.825220520005285</c:v>
                </c:pt>
                <c:pt idx="57">
                  <c:v>28.636737898649503</c:v>
                </c:pt>
                <c:pt idx="58">
                  <c:v>35.138506547213154</c:v>
                </c:pt>
                <c:pt idx="59">
                  <c:v>41.537982463675753</c:v>
                </c:pt>
                <c:pt idx="60">
                  <c:v>47.426725638464674</c:v>
                </c:pt>
                <c:pt idx="61">
                  <c:v>51.434942437456648</c:v>
                </c:pt>
                <c:pt idx="62">
                  <c:v>58.12608014547417</c:v>
                </c:pt>
                <c:pt idx="63">
                  <c:v>7.0386601952440877</c:v>
                </c:pt>
                <c:pt idx="64">
                  <c:v>13.844713598926189</c:v>
                </c:pt>
                <c:pt idx="65">
                  <c:v>20.662353812816768</c:v>
                </c:pt>
                <c:pt idx="66">
                  <c:v>28.248763882589763</c:v>
                </c:pt>
                <c:pt idx="67">
                  <c:v>35.460590990717272</c:v>
                </c:pt>
                <c:pt idx="68">
                  <c:v>42.477274822618242</c:v>
                </c:pt>
                <c:pt idx="69">
                  <c:v>50.394397891154341</c:v>
                </c:pt>
                <c:pt idx="70">
                  <c:v>58.195377052330898</c:v>
                </c:pt>
                <c:pt idx="71">
                  <c:v>8.996929887138986</c:v>
                </c:pt>
                <c:pt idx="72">
                  <c:v>16.985370452209324</c:v>
                </c:pt>
                <c:pt idx="73">
                  <c:v>23.243166304609421</c:v>
                </c:pt>
                <c:pt idx="74">
                  <c:v>30.437166237986499</c:v>
                </c:pt>
                <c:pt idx="75">
                  <c:v>36.471530286995275</c:v>
                </c:pt>
                <c:pt idx="76">
                  <c:v>43.727281818741965</c:v>
                </c:pt>
                <c:pt idx="77">
                  <c:v>50.593482625838611</c:v>
                </c:pt>
                <c:pt idx="78">
                  <c:v>55.953923916028195</c:v>
                </c:pt>
                <c:pt idx="79">
                  <c:v>60.919922292265198</c:v>
                </c:pt>
                <c:pt idx="80">
                  <c:v>6.3656791740529428</c:v>
                </c:pt>
                <c:pt idx="81">
                  <c:v>13.475987203278411</c:v>
                </c:pt>
                <c:pt idx="82">
                  <c:v>20.6771566057695</c:v>
                </c:pt>
                <c:pt idx="83">
                  <c:v>24.776287508449705</c:v>
                </c:pt>
                <c:pt idx="84">
                  <c:v>28.190926569298792</c:v>
                </c:pt>
                <c:pt idx="85">
                  <c:v>34.760408833361794</c:v>
                </c:pt>
                <c:pt idx="86">
                  <c:v>40.660821825742254</c:v>
                </c:pt>
                <c:pt idx="87">
                  <c:v>46.995680235735634</c:v>
                </c:pt>
                <c:pt idx="88">
                  <c:v>52.740751170691262</c:v>
                </c:pt>
                <c:pt idx="89">
                  <c:v>58.679576356525331</c:v>
                </c:pt>
                <c:pt idx="90">
                  <c:v>6.2480863400474087</c:v>
                </c:pt>
                <c:pt idx="91">
                  <c:v>13.236059818724851</c:v>
                </c:pt>
                <c:pt idx="92">
                  <c:v>19.945103451327313</c:v>
                </c:pt>
                <c:pt idx="93">
                  <c:v>26.175155878977769</c:v>
                </c:pt>
                <c:pt idx="94">
                  <c:v>31.755251652911227</c:v>
                </c:pt>
                <c:pt idx="95">
                  <c:v>36.892468405258285</c:v>
                </c:pt>
                <c:pt idx="96">
                  <c:v>41.195769298170376</c:v>
                </c:pt>
                <c:pt idx="97">
                  <c:v>45.21705707867136</c:v>
                </c:pt>
                <c:pt idx="98">
                  <c:v>48.633808427776437</c:v>
                </c:pt>
                <c:pt idx="99">
                  <c:v>51.473453308629033</c:v>
                </c:pt>
                <c:pt idx="100">
                  <c:v>54.255271537247623</c:v>
                </c:pt>
                <c:pt idx="101">
                  <c:v>56.958774966018446</c:v>
                </c:pt>
                <c:pt idx="102">
                  <c:v>59.445577656562072</c:v>
                </c:pt>
                <c:pt idx="103">
                  <c:v>61.852040762774145</c:v>
                </c:pt>
                <c:pt idx="104">
                  <c:v>63.868987174775</c:v>
                </c:pt>
                <c:pt idx="105">
                  <c:v>65.573842617256844</c:v>
                </c:pt>
                <c:pt idx="106">
                  <c:v>66.996382862528705</c:v>
                </c:pt>
                <c:pt idx="107">
                  <c:v>67.688986928222405</c:v>
                </c:pt>
                <c:pt idx="108">
                  <c:v>68.398589986115084</c:v>
                </c:pt>
                <c:pt idx="109">
                  <c:v>69.099721147556934</c:v>
                </c:pt>
                <c:pt idx="110">
                  <c:v>69.938327564388274</c:v>
                </c:pt>
                <c:pt idx="111">
                  <c:v>70.585017970443829</c:v>
                </c:pt>
                <c:pt idx="112">
                  <c:v>71.248181822352691</c:v>
                </c:pt>
                <c:pt idx="113">
                  <c:v>71.915311471063262</c:v>
                </c:pt>
                <c:pt idx="114">
                  <c:v>72.516441609197301</c:v>
                </c:pt>
                <c:pt idx="115">
                  <c:v>73.03041246911107</c:v>
                </c:pt>
                <c:pt idx="116">
                  <c:v>73.687627985288771</c:v>
                </c:pt>
                <c:pt idx="117">
                  <c:v>74.258249846240943</c:v>
                </c:pt>
                <c:pt idx="118">
                  <c:v>74.755891253932433</c:v>
                </c:pt>
                <c:pt idx="119">
                  <c:v>75.226727738449796</c:v>
                </c:pt>
                <c:pt idx="120">
                  <c:v>75.693350771472197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AF7-45FB-AFA8-49C67499E082}"/>
            </c:ext>
          </c:extLst>
        </c:ser>
        <c:ser>
          <c:idx val="2"/>
          <c:order val="2"/>
          <c:tx>
            <c:v>precipitation</c:v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Faoax8b!$D$14:$D$183</c:f>
              <c:numCache>
                <c:formatCode>General</c:formatCode>
                <c:ptCount val="170"/>
                <c:pt idx="0">
                  <c:v>135</c:v>
                </c:pt>
                <c:pt idx="1">
                  <c:v>136</c:v>
                </c:pt>
                <c:pt idx="2">
                  <c:v>137</c:v>
                </c:pt>
                <c:pt idx="3">
                  <c:v>138</c:v>
                </c:pt>
                <c:pt idx="4">
                  <c:v>139</c:v>
                </c:pt>
                <c:pt idx="5">
                  <c:v>140</c:v>
                </c:pt>
                <c:pt idx="6">
                  <c:v>141</c:v>
                </c:pt>
                <c:pt idx="7">
                  <c:v>142</c:v>
                </c:pt>
                <c:pt idx="8">
                  <c:v>143</c:v>
                </c:pt>
                <c:pt idx="9">
                  <c:v>144</c:v>
                </c:pt>
                <c:pt idx="10">
                  <c:v>145</c:v>
                </c:pt>
                <c:pt idx="11">
                  <c:v>146</c:v>
                </c:pt>
                <c:pt idx="12">
                  <c:v>147</c:v>
                </c:pt>
                <c:pt idx="13">
                  <c:v>148</c:v>
                </c:pt>
                <c:pt idx="14">
                  <c:v>149</c:v>
                </c:pt>
                <c:pt idx="15">
                  <c:v>150</c:v>
                </c:pt>
                <c:pt idx="16">
                  <c:v>151</c:v>
                </c:pt>
                <c:pt idx="17">
                  <c:v>152</c:v>
                </c:pt>
                <c:pt idx="18">
                  <c:v>153</c:v>
                </c:pt>
                <c:pt idx="19">
                  <c:v>154</c:v>
                </c:pt>
                <c:pt idx="20">
                  <c:v>155</c:v>
                </c:pt>
                <c:pt idx="21">
                  <c:v>156</c:v>
                </c:pt>
                <c:pt idx="22">
                  <c:v>157</c:v>
                </c:pt>
                <c:pt idx="23">
                  <c:v>158</c:v>
                </c:pt>
                <c:pt idx="24">
                  <c:v>159</c:v>
                </c:pt>
                <c:pt idx="25">
                  <c:v>160</c:v>
                </c:pt>
                <c:pt idx="26">
                  <c:v>161</c:v>
                </c:pt>
                <c:pt idx="27">
                  <c:v>162</c:v>
                </c:pt>
                <c:pt idx="28">
                  <c:v>163</c:v>
                </c:pt>
                <c:pt idx="29">
                  <c:v>164</c:v>
                </c:pt>
                <c:pt idx="30">
                  <c:v>165</c:v>
                </c:pt>
                <c:pt idx="31">
                  <c:v>166</c:v>
                </c:pt>
                <c:pt idx="32">
                  <c:v>167</c:v>
                </c:pt>
                <c:pt idx="33">
                  <c:v>168</c:v>
                </c:pt>
                <c:pt idx="34">
                  <c:v>169</c:v>
                </c:pt>
                <c:pt idx="35">
                  <c:v>170</c:v>
                </c:pt>
                <c:pt idx="36">
                  <c:v>171</c:v>
                </c:pt>
                <c:pt idx="37">
                  <c:v>172</c:v>
                </c:pt>
                <c:pt idx="38">
                  <c:v>173</c:v>
                </c:pt>
                <c:pt idx="39">
                  <c:v>174</c:v>
                </c:pt>
                <c:pt idx="40">
                  <c:v>175</c:v>
                </c:pt>
                <c:pt idx="41">
                  <c:v>176</c:v>
                </c:pt>
                <c:pt idx="42">
                  <c:v>177</c:v>
                </c:pt>
                <c:pt idx="43">
                  <c:v>178</c:v>
                </c:pt>
                <c:pt idx="44">
                  <c:v>179</c:v>
                </c:pt>
                <c:pt idx="45">
                  <c:v>180</c:v>
                </c:pt>
                <c:pt idx="46">
                  <c:v>181</c:v>
                </c:pt>
                <c:pt idx="47">
                  <c:v>182</c:v>
                </c:pt>
                <c:pt idx="48">
                  <c:v>183</c:v>
                </c:pt>
                <c:pt idx="49">
                  <c:v>184</c:v>
                </c:pt>
                <c:pt idx="50">
                  <c:v>185</c:v>
                </c:pt>
                <c:pt idx="51">
                  <c:v>186</c:v>
                </c:pt>
                <c:pt idx="52">
                  <c:v>187</c:v>
                </c:pt>
                <c:pt idx="53">
                  <c:v>188</c:v>
                </c:pt>
                <c:pt idx="54">
                  <c:v>189</c:v>
                </c:pt>
                <c:pt idx="55">
                  <c:v>190</c:v>
                </c:pt>
                <c:pt idx="56">
                  <c:v>191</c:v>
                </c:pt>
                <c:pt idx="57">
                  <c:v>192</c:v>
                </c:pt>
                <c:pt idx="58">
                  <c:v>193</c:v>
                </c:pt>
                <c:pt idx="59">
                  <c:v>194</c:v>
                </c:pt>
                <c:pt idx="60">
                  <c:v>195</c:v>
                </c:pt>
                <c:pt idx="61">
                  <c:v>196</c:v>
                </c:pt>
                <c:pt idx="62">
                  <c:v>197</c:v>
                </c:pt>
                <c:pt idx="63">
                  <c:v>198</c:v>
                </c:pt>
                <c:pt idx="64">
                  <c:v>199</c:v>
                </c:pt>
                <c:pt idx="65">
                  <c:v>200</c:v>
                </c:pt>
                <c:pt idx="66">
                  <c:v>201</c:v>
                </c:pt>
                <c:pt idx="67">
                  <c:v>202</c:v>
                </c:pt>
                <c:pt idx="68">
                  <c:v>203</c:v>
                </c:pt>
                <c:pt idx="69">
                  <c:v>204</c:v>
                </c:pt>
                <c:pt idx="70">
                  <c:v>205</c:v>
                </c:pt>
                <c:pt idx="71">
                  <c:v>206</c:v>
                </c:pt>
                <c:pt idx="72">
                  <c:v>207</c:v>
                </c:pt>
                <c:pt idx="73">
                  <c:v>208</c:v>
                </c:pt>
                <c:pt idx="74">
                  <c:v>209</c:v>
                </c:pt>
                <c:pt idx="75">
                  <c:v>210</c:v>
                </c:pt>
                <c:pt idx="76">
                  <c:v>211</c:v>
                </c:pt>
                <c:pt idx="77">
                  <c:v>212</c:v>
                </c:pt>
                <c:pt idx="78">
                  <c:v>213</c:v>
                </c:pt>
                <c:pt idx="79">
                  <c:v>214</c:v>
                </c:pt>
                <c:pt idx="80">
                  <c:v>215</c:v>
                </c:pt>
                <c:pt idx="81">
                  <c:v>216</c:v>
                </c:pt>
                <c:pt idx="82">
                  <c:v>217</c:v>
                </c:pt>
                <c:pt idx="83">
                  <c:v>218</c:v>
                </c:pt>
                <c:pt idx="84">
                  <c:v>219</c:v>
                </c:pt>
                <c:pt idx="85">
                  <c:v>220</c:v>
                </c:pt>
                <c:pt idx="86">
                  <c:v>221</c:v>
                </c:pt>
                <c:pt idx="87">
                  <c:v>222</c:v>
                </c:pt>
                <c:pt idx="88">
                  <c:v>223</c:v>
                </c:pt>
                <c:pt idx="89">
                  <c:v>224</c:v>
                </c:pt>
                <c:pt idx="90">
                  <c:v>225</c:v>
                </c:pt>
                <c:pt idx="91">
                  <c:v>226</c:v>
                </c:pt>
                <c:pt idx="92">
                  <c:v>227</c:v>
                </c:pt>
                <c:pt idx="93">
                  <c:v>228</c:v>
                </c:pt>
                <c:pt idx="94">
                  <c:v>229</c:v>
                </c:pt>
                <c:pt idx="95">
                  <c:v>230</c:v>
                </c:pt>
                <c:pt idx="96">
                  <c:v>231</c:v>
                </c:pt>
                <c:pt idx="97">
                  <c:v>232</c:v>
                </c:pt>
                <c:pt idx="98">
                  <c:v>233</c:v>
                </c:pt>
                <c:pt idx="99">
                  <c:v>234</c:v>
                </c:pt>
                <c:pt idx="100">
                  <c:v>235</c:v>
                </c:pt>
                <c:pt idx="101">
                  <c:v>236</c:v>
                </c:pt>
                <c:pt idx="102">
                  <c:v>237</c:v>
                </c:pt>
                <c:pt idx="103">
                  <c:v>238</c:v>
                </c:pt>
                <c:pt idx="104">
                  <c:v>239</c:v>
                </c:pt>
                <c:pt idx="105">
                  <c:v>240</c:v>
                </c:pt>
                <c:pt idx="106">
                  <c:v>241</c:v>
                </c:pt>
                <c:pt idx="107">
                  <c:v>242</c:v>
                </c:pt>
                <c:pt idx="108">
                  <c:v>243</c:v>
                </c:pt>
                <c:pt idx="109">
                  <c:v>244</c:v>
                </c:pt>
                <c:pt idx="110">
                  <c:v>245</c:v>
                </c:pt>
                <c:pt idx="111">
                  <c:v>246</c:v>
                </c:pt>
                <c:pt idx="112">
                  <c:v>247</c:v>
                </c:pt>
                <c:pt idx="113">
                  <c:v>248</c:v>
                </c:pt>
                <c:pt idx="114">
                  <c:v>249</c:v>
                </c:pt>
                <c:pt idx="115">
                  <c:v>250</c:v>
                </c:pt>
                <c:pt idx="116">
                  <c:v>251</c:v>
                </c:pt>
                <c:pt idx="117">
                  <c:v>252</c:v>
                </c:pt>
                <c:pt idx="118">
                  <c:v>253</c:v>
                </c:pt>
                <c:pt idx="119">
                  <c:v>254</c:v>
                </c:pt>
                <c:pt idx="120">
                  <c:v>255</c:v>
                </c:pt>
                <c:pt idx="121">
                  <c:v>256</c:v>
                </c:pt>
                <c:pt idx="122">
                  <c:v>257</c:v>
                </c:pt>
                <c:pt idx="123">
                  <c:v>258</c:v>
                </c:pt>
                <c:pt idx="124">
                  <c:v>259</c:v>
                </c:pt>
                <c:pt idx="125">
                  <c:v>260</c:v>
                </c:pt>
                <c:pt idx="126">
                  <c:v>261</c:v>
                </c:pt>
                <c:pt idx="127">
                  <c:v>262</c:v>
                </c:pt>
                <c:pt idx="128">
                  <c:v>263</c:v>
                </c:pt>
                <c:pt idx="129">
                  <c:v>264</c:v>
                </c:pt>
                <c:pt idx="130">
                  <c:v>265</c:v>
                </c:pt>
                <c:pt idx="131">
                  <c:v>266</c:v>
                </c:pt>
                <c:pt idx="132">
                  <c:v>267</c:v>
                </c:pt>
                <c:pt idx="133">
                  <c:v>268</c:v>
                </c:pt>
                <c:pt idx="134">
                  <c:v>269</c:v>
                </c:pt>
                <c:pt idx="135">
                  <c:v>270</c:v>
                </c:pt>
                <c:pt idx="136">
                  <c:v>271</c:v>
                </c:pt>
                <c:pt idx="137">
                  <c:v>272</c:v>
                </c:pt>
                <c:pt idx="138">
                  <c:v>273</c:v>
                </c:pt>
                <c:pt idx="139">
                  <c:v>274</c:v>
                </c:pt>
                <c:pt idx="140">
                  <c:v>275</c:v>
                </c:pt>
                <c:pt idx="141">
                  <c:v>276</c:v>
                </c:pt>
                <c:pt idx="142">
                  <c:v>277</c:v>
                </c:pt>
                <c:pt idx="143">
                  <c:v>278</c:v>
                </c:pt>
                <c:pt idx="144">
                  <c:v>279</c:v>
                </c:pt>
                <c:pt idx="145">
                  <c:v>280</c:v>
                </c:pt>
                <c:pt idx="146">
                  <c:v>281</c:v>
                </c:pt>
                <c:pt idx="147">
                  <c:v>282</c:v>
                </c:pt>
                <c:pt idx="148">
                  <c:v>283</c:v>
                </c:pt>
                <c:pt idx="149">
                  <c:v>284</c:v>
                </c:pt>
                <c:pt idx="150">
                  <c:v>285</c:v>
                </c:pt>
                <c:pt idx="151">
                  <c:v>286</c:v>
                </c:pt>
                <c:pt idx="152">
                  <c:v>287</c:v>
                </c:pt>
                <c:pt idx="153">
                  <c:v>288</c:v>
                </c:pt>
                <c:pt idx="154">
                  <c:v>289</c:v>
                </c:pt>
                <c:pt idx="155">
                  <c:v>290</c:v>
                </c:pt>
                <c:pt idx="156">
                  <c:v>291</c:v>
                </c:pt>
                <c:pt idx="157">
                  <c:v>292</c:v>
                </c:pt>
                <c:pt idx="158">
                  <c:v>293</c:v>
                </c:pt>
                <c:pt idx="159">
                  <c:v>294</c:v>
                </c:pt>
                <c:pt idx="160">
                  <c:v>295</c:v>
                </c:pt>
                <c:pt idx="161">
                  <c:v>296</c:v>
                </c:pt>
                <c:pt idx="162">
                  <c:v>297</c:v>
                </c:pt>
                <c:pt idx="163">
                  <c:v>298</c:v>
                </c:pt>
                <c:pt idx="164">
                  <c:v>299</c:v>
                </c:pt>
                <c:pt idx="165">
                  <c:v>300</c:v>
                </c:pt>
                <c:pt idx="166">
                  <c:v>301</c:v>
                </c:pt>
                <c:pt idx="167">
                  <c:v>302</c:v>
                </c:pt>
                <c:pt idx="168">
                  <c:v>303</c:v>
                </c:pt>
                <c:pt idx="169">
                  <c:v>304</c:v>
                </c:pt>
              </c:numCache>
            </c:numRef>
          </c:xVal>
          <c:yVal>
            <c:numRef>
              <c:f>Faoax8b!$L$14:$L$134</c:f>
              <c:numCache>
                <c:formatCode>0.0</c:formatCode>
                <c:ptCount val="1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2.54</c:v>
                </c:pt>
                <c:pt idx="5">
                  <c:v>0.7619999999999999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0.62</c:v>
                </c:pt>
                <c:pt idx="21">
                  <c:v>5.27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7.12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0.85</c:v>
                </c:pt>
                <c:pt idx="84">
                  <c:v>1.02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AF7-45FB-AFA8-49C67499E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6015087"/>
        <c:axId val="1"/>
      </c:scatterChart>
      <c:scatterChart>
        <c:scatterStyle val="lineMarker"/>
        <c:varyColors val="0"/>
        <c:ser>
          <c:idx val="3"/>
          <c:order val="3"/>
          <c:tx>
            <c:v>net irrigation</c:v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Faoax8b!$D$14:$D$183</c:f>
              <c:numCache>
                <c:formatCode>General</c:formatCode>
                <c:ptCount val="170"/>
                <c:pt idx="0">
                  <c:v>135</c:v>
                </c:pt>
                <c:pt idx="1">
                  <c:v>136</c:v>
                </c:pt>
                <c:pt idx="2">
                  <c:v>137</c:v>
                </c:pt>
                <c:pt idx="3">
                  <c:v>138</c:v>
                </c:pt>
                <c:pt idx="4">
                  <c:v>139</c:v>
                </c:pt>
                <c:pt idx="5">
                  <c:v>140</c:v>
                </c:pt>
                <c:pt idx="6">
                  <c:v>141</c:v>
                </c:pt>
                <c:pt idx="7">
                  <c:v>142</c:v>
                </c:pt>
                <c:pt idx="8">
                  <c:v>143</c:v>
                </c:pt>
                <c:pt idx="9">
                  <c:v>144</c:v>
                </c:pt>
                <c:pt idx="10">
                  <c:v>145</c:v>
                </c:pt>
                <c:pt idx="11">
                  <c:v>146</c:v>
                </c:pt>
                <c:pt idx="12">
                  <c:v>147</c:v>
                </c:pt>
                <c:pt idx="13">
                  <c:v>148</c:v>
                </c:pt>
                <c:pt idx="14">
                  <c:v>149</c:v>
                </c:pt>
                <c:pt idx="15">
                  <c:v>150</c:v>
                </c:pt>
                <c:pt idx="16">
                  <c:v>151</c:v>
                </c:pt>
                <c:pt idx="17">
                  <c:v>152</c:v>
                </c:pt>
                <c:pt idx="18">
                  <c:v>153</c:v>
                </c:pt>
                <c:pt idx="19">
                  <c:v>154</c:v>
                </c:pt>
                <c:pt idx="20">
                  <c:v>155</c:v>
                </c:pt>
                <c:pt idx="21">
                  <c:v>156</c:v>
                </c:pt>
                <c:pt idx="22">
                  <c:v>157</c:v>
                </c:pt>
                <c:pt idx="23">
                  <c:v>158</c:v>
                </c:pt>
                <c:pt idx="24">
                  <c:v>159</c:v>
                </c:pt>
                <c:pt idx="25">
                  <c:v>160</c:v>
                </c:pt>
                <c:pt idx="26">
                  <c:v>161</c:v>
                </c:pt>
                <c:pt idx="27">
                  <c:v>162</c:v>
                </c:pt>
                <c:pt idx="28">
                  <c:v>163</c:v>
                </c:pt>
                <c:pt idx="29">
                  <c:v>164</c:v>
                </c:pt>
                <c:pt idx="30">
                  <c:v>165</c:v>
                </c:pt>
                <c:pt idx="31">
                  <c:v>166</c:v>
                </c:pt>
                <c:pt idx="32">
                  <c:v>167</c:v>
                </c:pt>
                <c:pt idx="33">
                  <c:v>168</c:v>
                </c:pt>
                <c:pt idx="34">
                  <c:v>169</c:v>
                </c:pt>
                <c:pt idx="35">
                  <c:v>170</c:v>
                </c:pt>
                <c:pt idx="36">
                  <c:v>171</c:v>
                </c:pt>
                <c:pt idx="37">
                  <c:v>172</c:v>
                </c:pt>
                <c:pt idx="38">
                  <c:v>173</c:v>
                </c:pt>
                <c:pt idx="39">
                  <c:v>174</c:v>
                </c:pt>
                <c:pt idx="40">
                  <c:v>175</c:v>
                </c:pt>
                <c:pt idx="41">
                  <c:v>176</c:v>
                </c:pt>
                <c:pt idx="42">
                  <c:v>177</c:v>
                </c:pt>
                <c:pt idx="43">
                  <c:v>178</c:v>
                </c:pt>
                <c:pt idx="44">
                  <c:v>179</c:v>
                </c:pt>
                <c:pt idx="45">
                  <c:v>180</c:v>
                </c:pt>
                <c:pt idx="46">
                  <c:v>181</c:v>
                </c:pt>
                <c:pt idx="47">
                  <c:v>182</c:v>
                </c:pt>
                <c:pt idx="48">
                  <c:v>183</c:v>
                </c:pt>
                <c:pt idx="49">
                  <c:v>184</c:v>
                </c:pt>
                <c:pt idx="50">
                  <c:v>185</c:v>
                </c:pt>
                <c:pt idx="51">
                  <c:v>186</c:v>
                </c:pt>
                <c:pt idx="52">
                  <c:v>187</c:v>
                </c:pt>
                <c:pt idx="53">
                  <c:v>188</c:v>
                </c:pt>
                <c:pt idx="54">
                  <c:v>189</c:v>
                </c:pt>
                <c:pt idx="55">
                  <c:v>190</c:v>
                </c:pt>
                <c:pt idx="56">
                  <c:v>191</c:v>
                </c:pt>
                <c:pt idx="57">
                  <c:v>192</c:v>
                </c:pt>
                <c:pt idx="58">
                  <c:v>193</c:v>
                </c:pt>
                <c:pt idx="59">
                  <c:v>194</c:v>
                </c:pt>
                <c:pt idx="60">
                  <c:v>195</c:v>
                </c:pt>
                <c:pt idx="61">
                  <c:v>196</c:v>
                </c:pt>
                <c:pt idx="62">
                  <c:v>197</c:v>
                </c:pt>
                <c:pt idx="63">
                  <c:v>198</c:v>
                </c:pt>
                <c:pt idx="64">
                  <c:v>199</c:v>
                </c:pt>
                <c:pt idx="65">
                  <c:v>200</c:v>
                </c:pt>
                <c:pt idx="66">
                  <c:v>201</c:v>
                </c:pt>
                <c:pt idx="67">
                  <c:v>202</c:v>
                </c:pt>
                <c:pt idx="68">
                  <c:v>203</c:v>
                </c:pt>
                <c:pt idx="69">
                  <c:v>204</c:v>
                </c:pt>
                <c:pt idx="70">
                  <c:v>205</c:v>
                </c:pt>
                <c:pt idx="71">
                  <c:v>206</c:v>
                </c:pt>
                <c:pt idx="72">
                  <c:v>207</c:v>
                </c:pt>
                <c:pt idx="73">
                  <c:v>208</c:v>
                </c:pt>
                <c:pt idx="74">
                  <c:v>209</c:v>
                </c:pt>
                <c:pt idx="75">
                  <c:v>210</c:v>
                </c:pt>
                <c:pt idx="76">
                  <c:v>211</c:v>
                </c:pt>
                <c:pt idx="77">
                  <c:v>212</c:v>
                </c:pt>
                <c:pt idx="78">
                  <c:v>213</c:v>
                </c:pt>
                <c:pt idx="79">
                  <c:v>214</c:v>
                </c:pt>
                <c:pt idx="80">
                  <c:v>215</c:v>
                </c:pt>
                <c:pt idx="81">
                  <c:v>216</c:v>
                </c:pt>
                <c:pt idx="82">
                  <c:v>217</c:v>
                </c:pt>
                <c:pt idx="83">
                  <c:v>218</c:v>
                </c:pt>
                <c:pt idx="84">
                  <c:v>219</c:v>
                </c:pt>
                <c:pt idx="85">
                  <c:v>220</c:v>
                </c:pt>
                <c:pt idx="86">
                  <c:v>221</c:v>
                </c:pt>
                <c:pt idx="87">
                  <c:v>222</c:v>
                </c:pt>
                <c:pt idx="88">
                  <c:v>223</c:v>
                </c:pt>
                <c:pt idx="89">
                  <c:v>224</c:v>
                </c:pt>
                <c:pt idx="90">
                  <c:v>225</c:v>
                </c:pt>
                <c:pt idx="91">
                  <c:v>226</c:v>
                </c:pt>
                <c:pt idx="92">
                  <c:v>227</c:v>
                </c:pt>
                <c:pt idx="93">
                  <c:v>228</c:v>
                </c:pt>
                <c:pt idx="94">
                  <c:v>229</c:v>
                </c:pt>
                <c:pt idx="95">
                  <c:v>230</c:v>
                </c:pt>
                <c:pt idx="96">
                  <c:v>231</c:v>
                </c:pt>
                <c:pt idx="97">
                  <c:v>232</c:v>
                </c:pt>
                <c:pt idx="98">
                  <c:v>233</c:v>
                </c:pt>
                <c:pt idx="99">
                  <c:v>234</c:v>
                </c:pt>
                <c:pt idx="100">
                  <c:v>235</c:v>
                </c:pt>
                <c:pt idx="101">
                  <c:v>236</c:v>
                </c:pt>
                <c:pt idx="102">
                  <c:v>237</c:v>
                </c:pt>
                <c:pt idx="103">
                  <c:v>238</c:v>
                </c:pt>
                <c:pt idx="104">
                  <c:v>239</c:v>
                </c:pt>
                <c:pt idx="105">
                  <c:v>240</c:v>
                </c:pt>
                <c:pt idx="106">
                  <c:v>241</c:v>
                </c:pt>
                <c:pt idx="107">
                  <c:v>242</c:v>
                </c:pt>
                <c:pt idx="108">
                  <c:v>243</c:v>
                </c:pt>
                <c:pt idx="109">
                  <c:v>244</c:v>
                </c:pt>
                <c:pt idx="110">
                  <c:v>245</c:v>
                </c:pt>
                <c:pt idx="111">
                  <c:v>246</c:v>
                </c:pt>
                <c:pt idx="112">
                  <c:v>247</c:v>
                </c:pt>
                <c:pt idx="113">
                  <c:v>248</c:v>
                </c:pt>
                <c:pt idx="114">
                  <c:v>249</c:v>
                </c:pt>
                <c:pt idx="115">
                  <c:v>250</c:v>
                </c:pt>
                <c:pt idx="116">
                  <c:v>251</c:v>
                </c:pt>
                <c:pt idx="117">
                  <c:v>252</c:v>
                </c:pt>
                <c:pt idx="118">
                  <c:v>253</c:v>
                </c:pt>
                <c:pt idx="119">
                  <c:v>254</c:v>
                </c:pt>
                <c:pt idx="120">
                  <c:v>255</c:v>
                </c:pt>
                <c:pt idx="121">
                  <c:v>256</c:v>
                </c:pt>
                <c:pt idx="122">
                  <c:v>257</c:v>
                </c:pt>
                <c:pt idx="123">
                  <c:v>258</c:v>
                </c:pt>
                <c:pt idx="124">
                  <c:v>259</c:v>
                </c:pt>
                <c:pt idx="125">
                  <c:v>260</c:v>
                </c:pt>
                <c:pt idx="126">
                  <c:v>261</c:v>
                </c:pt>
                <c:pt idx="127">
                  <c:v>262</c:v>
                </c:pt>
                <c:pt idx="128">
                  <c:v>263</c:v>
                </c:pt>
                <c:pt idx="129">
                  <c:v>264</c:v>
                </c:pt>
                <c:pt idx="130">
                  <c:v>265</c:v>
                </c:pt>
                <c:pt idx="131">
                  <c:v>266</c:v>
                </c:pt>
                <c:pt idx="132">
                  <c:v>267</c:v>
                </c:pt>
                <c:pt idx="133">
                  <c:v>268</c:v>
                </c:pt>
                <c:pt idx="134">
                  <c:v>269</c:v>
                </c:pt>
                <c:pt idx="135">
                  <c:v>270</c:v>
                </c:pt>
                <c:pt idx="136">
                  <c:v>271</c:v>
                </c:pt>
                <c:pt idx="137">
                  <c:v>272</c:v>
                </c:pt>
                <c:pt idx="138">
                  <c:v>273</c:v>
                </c:pt>
                <c:pt idx="139">
                  <c:v>274</c:v>
                </c:pt>
                <c:pt idx="140">
                  <c:v>275</c:v>
                </c:pt>
                <c:pt idx="141">
                  <c:v>276</c:v>
                </c:pt>
                <c:pt idx="142">
                  <c:v>277</c:v>
                </c:pt>
                <c:pt idx="143">
                  <c:v>278</c:v>
                </c:pt>
                <c:pt idx="144">
                  <c:v>279</c:v>
                </c:pt>
                <c:pt idx="145">
                  <c:v>280</c:v>
                </c:pt>
                <c:pt idx="146">
                  <c:v>281</c:v>
                </c:pt>
                <c:pt idx="147">
                  <c:v>282</c:v>
                </c:pt>
                <c:pt idx="148">
                  <c:v>283</c:v>
                </c:pt>
                <c:pt idx="149">
                  <c:v>284</c:v>
                </c:pt>
                <c:pt idx="150">
                  <c:v>285</c:v>
                </c:pt>
                <c:pt idx="151">
                  <c:v>286</c:v>
                </c:pt>
                <c:pt idx="152">
                  <c:v>287</c:v>
                </c:pt>
                <c:pt idx="153">
                  <c:v>288</c:v>
                </c:pt>
                <c:pt idx="154">
                  <c:v>289</c:v>
                </c:pt>
                <c:pt idx="155">
                  <c:v>290</c:v>
                </c:pt>
                <c:pt idx="156">
                  <c:v>291</c:v>
                </c:pt>
                <c:pt idx="157">
                  <c:v>292</c:v>
                </c:pt>
                <c:pt idx="158">
                  <c:v>293</c:v>
                </c:pt>
                <c:pt idx="159">
                  <c:v>294</c:v>
                </c:pt>
                <c:pt idx="160">
                  <c:v>295</c:v>
                </c:pt>
                <c:pt idx="161">
                  <c:v>296</c:v>
                </c:pt>
                <c:pt idx="162">
                  <c:v>297</c:v>
                </c:pt>
                <c:pt idx="163">
                  <c:v>298</c:v>
                </c:pt>
                <c:pt idx="164">
                  <c:v>299</c:v>
                </c:pt>
                <c:pt idx="165">
                  <c:v>300</c:v>
                </c:pt>
                <c:pt idx="166">
                  <c:v>301</c:v>
                </c:pt>
                <c:pt idx="167">
                  <c:v>302</c:v>
                </c:pt>
                <c:pt idx="168">
                  <c:v>303</c:v>
                </c:pt>
                <c:pt idx="169">
                  <c:v>304</c:v>
                </c:pt>
              </c:numCache>
            </c:numRef>
          </c:xVal>
          <c:yVal>
            <c:numRef>
              <c:f>Faoax8b!$AH$13:$AH$134</c:f>
              <c:numCache>
                <c:formatCode>0.0</c:formatCode>
                <c:ptCount val="122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25.314509681693174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23.15623604948631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24.300669337293037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35.177168960860257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49.812689575054762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58.181339521536259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58.269840783438148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61.185658592466098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58.779444505927465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AF7-45FB-AFA8-49C67499E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scatterChart>
      <c:valAx>
        <c:axId val="556015087"/>
        <c:scaling>
          <c:orientation val="minMax"/>
          <c:max val="255"/>
          <c:min val="135"/>
        </c:scaling>
        <c:delete val="0"/>
        <c:axPos val="b"/>
        <c:title>
          <c:tx>
            <c:rich>
              <a:bodyPr/>
              <a:lstStyle/>
              <a:p>
                <a:pPr>
                  <a:defRPr sz="86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Day of Year, 1974</a:t>
                </a:r>
              </a:p>
            </c:rich>
          </c:tx>
          <c:layout>
            <c:manualLayout>
              <c:xMode val="edge"/>
              <c:yMode val="edge"/>
              <c:x val="0.38235385635401431"/>
              <c:y val="0.807272727272727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7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15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Depletion, mm</a:t>
                </a:r>
              </a:p>
            </c:rich>
          </c:tx>
          <c:layout>
            <c:manualLayout>
              <c:xMode val="edge"/>
              <c:yMode val="edge"/>
              <c:x val="1.2254931293397895E-2"/>
              <c:y val="0.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6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6015087"/>
        <c:crosses val="autoZero"/>
        <c:crossBetween val="midCat"/>
      </c:valAx>
      <c:val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crossBetween val="midCat"/>
      </c:valAx>
      <c:valAx>
        <c:axId val="4"/>
        <c:scaling>
          <c:orientation val="minMax"/>
          <c:max val="200"/>
        </c:scaling>
        <c:delete val="0"/>
        <c:axPos val="r"/>
        <c:title>
          <c:tx>
            <c:rich>
              <a:bodyPr/>
              <a:lstStyle/>
              <a:p>
                <a:pPr>
                  <a:defRPr sz="77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precipitation and net irrigation, mm</a:t>
                </a:r>
              </a:p>
            </c:rich>
          </c:tx>
          <c:layout>
            <c:manualLayout>
              <c:xMode val="edge"/>
              <c:yMode val="edge"/>
              <c:x val="0.90686491571144423"/>
              <c:y val="0.189090909090909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7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midCat"/>
        <c:majorUnit val="40"/>
        <c:minorUnit val="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2254931293397895E-2"/>
          <c:y val="0.91636363636363638"/>
          <c:w val="0.95098266836767664"/>
          <c:h val="5.454545454545454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77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402002436625011"/>
          <c:y val="8.4745902982493015E-2"/>
          <c:w val="0.6691192486195251"/>
          <c:h val="0.65423837102484605"/>
        </c:manualLayout>
      </c:layout>
      <c:scatterChart>
        <c:scatterStyle val="lineMarker"/>
        <c:varyColors val="0"/>
        <c:ser>
          <c:idx val="0"/>
          <c:order val="0"/>
          <c:tx>
            <c:v>Basal Kcb</c:v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Faoax8b!$D$14:$D$134</c:f>
              <c:numCache>
                <c:formatCode>General</c:formatCode>
                <c:ptCount val="121"/>
                <c:pt idx="0">
                  <c:v>135</c:v>
                </c:pt>
                <c:pt idx="1">
                  <c:v>136</c:v>
                </c:pt>
                <c:pt idx="2">
                  <c:v>137</c:v>
                </c:pt>
                <c:pt idx="3">
                  <c:v>138</c:v>
                </c:pt>
                <c:pt idx="4">
                  <c:v>139</c:v>
                </c:pt>
                <c:pt idx="5">
                  <c:v>140</c:v>
                </c:pt>
                <c:pt idx="6">
                  <c:v>141</c:v>
                </c:pt>
                <c:pt idx="7">
                  <c:v>142</c:v>
                </c:pt>
                <c:pt idx="8">
                  <c:v>143</c:v>
                </c:pt>
                <c:pt idx="9">
                  <c:v>144</c:v>
                </c:pt>
                <c:pt idx="10">
                  <c:v>145</c:v>
                </c:pt>
                <c:pt idx="11">
                  <c:v>146</c:v>
                </c:pt>
                <c:pt idx="12">
                  <c:v>147</c:v>
                </c:pt>
                <c:pt idx="13">
                  <c:v>148</c:v>
                </c:pt>
                <c:pt idx="14">
                  <c:v>149</c:v>
                </c:pt>
                <c:pt idx="15">
                  <c:v>150</c:v>
                </c:pt>
                <c:pt idx="16">
                  <c:v>151</c:v>
                </c:pt>
                <c:pt idx="17">
                  <c:v>152</c:v>
                </c:pt>
                <c:pt idx="18">
                  <c:v>153</c:v>
                </c:pt>
                <c:pt idx="19">
                  <c:v>154</c:v>
                </c:pt>
                <c:pt idx="20">
                  <c:v>155</c:v>
                </c:pt>
                <c:pt idx="21">
                  <c:v>156</c:v>
                </c:pt>
                <c:pt idx="22">
                  <c:v>157</c:v>
                </c:pt>
                <c:pt idx="23">
                  <c:v>158</c:v>
                </c:pt>
                <c:pt idx="24">
                  <c:v>159</c:v>
                </c:pt>
                <c:pt idx="25">
                  <c:v>160</c:v>
                </c:pt>
                <c:pt idx="26">
                  <c:v>161</c:v>
                </c:pt>
                <c:pt idx="27">
                  <c:v>162</c:v>
                </c:pt>
                <c:pt idx="28">
                  <c:v>163</c:v>
                </c:pt>
                <c:pt idx="29">
                  <c:v>164</c:v>
                </c:pt>
                <c:pt idx="30">
                  <c:v>165</c:v>
                </c:pt>
                <c:pt idx="31">
                  <c:v>166</c:v>
                </c:pt>
                <c:pt idx="32">
                  <c:v>167</c:v>
                </c:pt>
                <c:pt idx="33">
                  <c:v>168</c:v>
                </c:pt>
                <c:pt idx="34">
                  <c:v>169</c:v>
                </c:pt>
                <c:pt idx="35">
                  <c:v>170</c:v>
                </c:pt>
                <c:pt idx="36">
                  <c:v>171</c:v>
                </c:pt>
                <c:pt idx="37">
                  <c:v>172</c:v>
                </c:pt>
                <c:pt idx="38">
                  <c:v>173</c:v>
                </c:pt>
                <c:pt idx="39">
                  <c:v>174</c:v>
                </c:pt>
                <c:pt idx="40">
                  <c:v>175</c:v>
                </c:pt>
                <c:pt idx="41">
                  <c:v>176</c:v>
                </c:pt>
                <c:pt idx="42">
                  <c:v>177</c:v>
                </c:pt>
                <c:pt idx="43">
                  <c:v>178</c:v>
                </c:pt>
                <c:pt idx="44">
                  <c:v>179</c:v>
                </c:pt>
                <c:pt idx="45">
                  <c:v>180</c:v>
                </c:pt>
                <c:pt idx="46">
                  <c:v>181</c:v>
                </c:pt>
                <c:pt idx="47">
                  <c:v>182</c:v>
                </c:pt>
                <c:pt idx="48">
                  <c:v>183</c:v>
                </c:pt>
                <c:pt idx="49">
                  <c:v>184</c:v>
                </c:pt>
                <c:pt idx="50">
                  <c:v>185</c:v>
                </c:pt>
                <c:pt idx="51">
                  <c:v>186</c:v>
                </c:pt>
                <c:pt idx="52">
                  <c:v>187</c:v>
                </c:pt>
                <c:pt idx="53">
                  <c:v>188</c:v>
                </c:pt>
                <c:pt idx="54">
                  <c:v>189</c:v>
                </c:pt>
                <c:pt idx="55">
                  <c:v>190</c:v>
                </c:pt>
                <c:pt idx="56">
                  <c:v>191</c:v>
                </c:pt>
                <c:pt idx="57">
                  <c:v>192</c:v>
                </c:pt>
                <c:pt idx="58">
                  <c:v>193</c:v>
                </c:pt>
                <c:pt idx="59">
                  <c:v>194</c:v>
                </c:pt>
                <c:pt idx="60">
                  <c:v>195</c:v>
                </c:pt>
                <c:pt idx="61">
                  <c:v>196</c:v>
                </c:pt>
                <c:pt idx="62">
                  <c:v>197</c:v>
                </c:pt>
                <c:pt idx="63">
                  <c:v>198</c:v>
                </c:pt>
                <c:pt idx="64">
                  <c:v>199</c:v>
                </c:pt>
                <c:pt idx="65">
                  <c:v>200</c:v>
                </c:pt>
                <c:pt idx="66">
                  <c:v>201</c:v>
                </c:pt>
                <c:pt idx="67">
                  <c:v>202</c:v>
                </c:pt>
                <c:pt idx="68">
                  <c:v>203</c:v>
                </c:pt>
                <c:pt idx="69">
                  <c:v>204</c:v>
                </c:pt>
                <c:pt idx="70">
                  <c:v>205</c:v>
                </c:pt>
                <c:pt idx="71">
                  <c:v>206</c:v>
                </c:pt>
                <c:pt idx="72">
                  <c:v>207</c:v>
                </c:pt>
                <c:pt idx="73">
                  <c:v>208</c:v>
                </c:pt>
                <c:pt idx="74">
                  <c:v>209</c:v>
                </c:pt>
                <c:pt idx="75">
                  <c:v>210</c:v>
                </c:pt>
                <c:pt idx="76">
                  <c:v>211</c:v>
                </c:pt>
                <c:pt idx="77">
                  <c:v>212</c:v>
                </c:pt>
                <c:pt idx="78">
                  <c:v>213</c:v>
                </c:pt>
                <c:pt idx="79">
                  <c:v>214</c:v>
                </c:pt>
                <c:pt idx="80">
                  <c:v>215</c:v>
                </c:pt>
                <c:pt idx="81">
                  <c:v>216</c:v>
                </c:pt>
                <c:pt idx="82">
                  <c:v>217</c:v>
                </c:pt>
                <c:pt idx="83">
                  <c:v>218</c:v>
                </c:pt>
                <c:pt idx="84">
                  <c:v>219</c:v>
                </c:pt>
                <c:pt idx="85">
                  <c:v>220</c:v>
                </c:pt>
                <c:pt idx="86">
                  <c:v>221</c:v>
                </c:pt>
                <c:pt idx="87">
                  <c:v>222</c:v>
                </c:pt>
                <c:pt idx="88">
                  <c:v>223</c:v>
                </c:pt>
                <c:pt idx="89">
                  <c:v>224</c:v>
                </c:pt>
                <c:pt idx="90">
                  <c:v>225</c:v>
                </c:pt>
                <c:pt idx="91">
                  <c:v>226</c:v>
                </c:pt>
                <c:pt idx="92">
                  <c:v>227</c:v>
                </c:pt>
                <c:pt idx="93">
                  <c:v>228</c:v>
                </c:pt>
                <c:pt idx="94">
                  <c:v>229</c:v>
                </c:pt>
                <c:pt idx="95">
                  <c:v>230</c:v>
                </c:pt>
                <c:pt idx="96">
                  <c:v>231</c:v>
                </c:pt>
                <c:pt idx="97">
                  <c:v>232</c:v>
                </c:pt>
                <c:pt idx="98">
                  <c:v>233</c:v>
                </c:pt>
                <c:pt idx="99">
                  <c:v>234</c:v>
                </c:pt>
                <c:pt idx="100">
                  <c:v>235</c:v>
                </c:pt>
                <c:pt idx="101">
                  <c:v>236</c:v>
                </c:pt>
                <c:pt idx="102">
                  <c:v>237</c:v>
                </c:pt>
                <c:pt idx="103">
                  <c:v>238</c:v>
                </c:pt>
                <c:pt idx="104">
                  <c:v>239</c:v>
                </c:pt>
                <c:pt idx="105">
                  <c:v>240</c:v>
                </c:pt>
                <c:pt idx="106">
                  <c:v>241</c:v>
                </c:pt>
                <c:pt idx="107">
                  <c:v>242</c:v>
                </c:pt>
                <c:pt idx="108">
                  <c:v>243</c:v>
                </c:pt>
                <c:pt idx="109">
                  <c:v>244</c:v>
                </c:pt>
                <c:pt idx="110">
                  <c:v>245</c:v>
                </c:pt>
                <c:pt idx="111">
                  <c:v>246</c:v>
                </c:pt>
                <c:pt idx="112">
                  <c:v>247</c:v>
                </c:pt>
                <c:pt idx="113">
                  <c:v>248</c:v>
                </c:pt>
                <c:pt idx="114">
                  <c:v>249</c:v>
                </c:pt>
                <c:pt idx="115">
                  <c:v>250</c:v>
                </c:pt>
                <c:pt idx="116">
                  <c:v>251</c:v>
                </c:pt>
                <c:pt idx="117">
                  <c:v>252</c:v>
                </c:pt>
                <c:pt idx="118">
                  <c:v>253</c:v>
                </c:pt>
                <c:pt idx="119">
                  <c:v>254</c:v>
                </c:pt>
                <c:pt idx="120">
                  <c:v>255</c:v>
                </c:pt>
              </c:numCache>
            </c:numRef>
          </c:xVal>
          <c:yVal>
            <c:numRef>
              <c:f>Faoax8b!$O$14:$O$134</c:f>
              <c:numCache>
                <c:formatCode>0.00</c:formatCode>
                <c:ptCount val="121"/>
                <c:pt idx="0">
                  <c:v>0.15</c:v>
                </c:pt>
                <c:pt idx="1">
                  <c:v>0.15</c:v>
                </c:pt>
                <c:pt idx="2">
                  <c:v>0.15</c:v>
                </c:pt>
                <c:pt idx="3">
                  <c:v>0.15</c:v>
                </c:pt>
                <c:pt idx="4">
                  <c:v>0.15</c:v>
                </c:pt>
                <c:pt idx="5">
                  <c:v>0.15</c:v>
                </c:pt>
                <c:pt idx="6">
                  <c:v>0.15</c:v>
                </c:pt>
                <c:pt idx="7">
                  <c:v>0.15</c:v>
                </c:pt>
                <c:pt idx="8">
                  <c:v>0.15</c:v>
                </c:pt>
                <c:pt idx="9">
                  <c:v>0.15</c:v>
                </c:pt>
                <c:pt idx="10">
                  <c:v>0.15</c:v>
                </c:pt>
                <c:pt idx="11">
                  <c:v>0.15</c:v>
                </c:pt>
                <c:pt idx="12">
                  <c:v>0.15</c:v>
                </c:pt>
                <c:pt idx="13">
                  <c:v>0.15</c:v>
                </c:pt>
                <c:pt idx="14">
                  <c:v>0.15</c:v>
                </c:pt>
                <c:pt idx="15">
                  <c:v>0.15</c:v>
                </c:pt>
                <c:pt idx="16">
                  <c:v>0.15</c:v>
                </c:pt>
                <c:pt idx="17">
                  <c:v>0.15</c:v>
                </c:pt>
                <c:pt idx="18">
                  <c:v>0.15</c:v>
                </c:pt>
                <c:pt idx="19">
                  <c:v>0.15</c:v>
                </c:pt>
                <c:pt idx="20">
                  <c:v>0.15</c:v>
                </c:pt>
                <c:pt idx="21">
                  <c:v>0.15</c:v>
                </c:pt>
                <c:pt idx="22">
                  <c:v>0.15</c:v>
                </c:pt>
                <c:pt idx="23">
                  <c:v>0.15</c:v>
                </c:pt>
                <c:pt idx="24">
                  <c:v>0.15</c:v>
                </c:pt>
                <c:pt idx="25">
                  <c:v>0.15</c:v>
                </c:pt>
                <c:pt idx="26">
                  <c:v>0.15</c:v>
                </c:pt>
                <c:pt idx="27">
                  <c:v>0.15</c:v>
                </c:pt>
                <c:pt idx="28">
                  <c:v>0.15</c:v>
                </c:pt>
                <c:pt idx="29">
                  <c:v>0.15</c:v>
                </c:pt>
                <c:pt idx="30">
                  <c:v>0.15</c:v>
                </c:pt>
                <c:pt idx="31">
                  <c:v>0.15</c:v>
                </c:pt>
                <c:pt idx="32">
                  <c:v>0.15</c:v>
                </c:pt>
                <c:pt idx="33">
                  <c:v>0.18936874510961108</c:v>
                </c:pt>
                <c:pt idx="34">
                  <c:v>0.22873749021922216</c:v>
                </c:pt>
                <c:pt idx="35">
                  <c:v>0.26810623532883326</c:v>
                </c:pt>
                <c:pt idx="36">
                  <c:v>0.30747498043844435</c:v>
                </c:pt>
                <c:pt idx="37">
                  <c:v>0.34684372554805543</c:v>
                </c:pt>
                <c:pt idx="38">
                  <c:v>0.38621247065766651</c:v>
                </c:pt>
                <c:pt idx="39">
                  <c:v>0.42558121576727759</c:v>
                </c:pt>
                <c:pt idx="40">
                  <c:v>0.46494996087688867</c:v>
                </c:pt>
                <c:pt idx="41">
                  <c:v>0.50431870598649975</c:v>
                </c:pt>
                <c:pt idx="42">
                  <c:v>0.54368745109611083</c:v>
                </c:pt>
                <c:pt idx="43">
                  <c:v>0.58305619620572191</c:v>
                </c:pt>
                <c:pt idx="44">
                  <c:v>0.62242494131533299</c:v>
                </c:pt>
                <c:pt idx="45">
                  <c:v>0.66179368642494407</c:v>
                </c:pt>
                <c:pt idx="46">
                  <c:v>0.70116243153455515</c:v>
                </c:pt>
                <c:pt idx="47">
                  <c:v>0.74053117664416623</c:v>
                </c:pt>
                <c:pt idx="48">
                  <c:v>0.77989992175377731</c:v>
                </c:pt>
                <c:pt idx="49">
                  <c:v>0.8192686668633884</c:v>
                </c:pt>
                <c:pt idx="50">
                  <c:v>0.85863741197299948</c:v>
                </c:pt>
                <c:pt idx="51">
                  <c:v>0.89800615708261056</c:v>
                </c:pt>
                <c:pt idx="52">
                  <c:v>0.93737490219222164</c:v>
                </c:pt>
                <c:pt idx="53">
                  <c:v>0.97674364730183272</c:v>
                </c:pt>
                <c:pt idx="54">
                  <c:v>1.0161123924114437</c:v>
                </c:pt>
                <c:pt idx="55">
                  <c:v>1.0554811375210549</c:v>
                </c:pt>
                <c:pt idx="56">
                  <c:v>1.0948498826306658</c:v>
                </c:pt>
                <c:pt idx="57">
                  <c:v>1.134218627740277</c:v>
                </c:pt>
                <c:pt idx="58">
                  <c:v>1.134218627740277</c:v>
                </c:pt>
                <c:pt idx="59">
                  <c:v>1.134218627740277</c:v>
                </c:pt>
                <c:pt idx="60">
                  <c:v>1.134218627740277</c:v>
                </c:pt>
                <c:pt idx="61">
                  <c:v>1.134218627740277</c:v>
                </c:pt>
                <c:pt idx="62">
                  <c:v>1.134218627740277</c:v>
                </c:pt>
                <c:pt idx="63">
                  <c:v>1.134218627740277</c:v>
                </c:pt>
                <c:pt idx="64">
                  <c:v>1.134218627740277</c:v>
                </c:pt>
                <c:pt idx="65">
                  <c:v>1.134218627740277</c:v>
                </c:pt>
                <c:pt idx="66">
                  <c:v>1.134218627740277</c:v>
                </c:pt>
                <c:pt idx="67">
                  <c:v>1.134218627740277</c:v>
                </c:pt>
                <c:pt idx="68">
                  <c:v>1.134218627740277</c:v>
                </c:pt>
                <c:pt idx="69">
                  <c:v>1.134218627740277</c:v>
                </c:pt>
                <c:pt idx="70">
                  <c:v>1.134218627740277</c:v>
                </c:pt>
                <c:pt idx="71">
                  <c:v>1.134218627740277</c:v>
                </c:pt>
                <c:pt idx="72">
                  <c:v>1.134218627740277</c:v>
                </c:pt>
                <c:pt idx="73">
                  <c:v>1.134218627740277</c:v>
                </c:pt>
                <c:pt idx="74">
                  <c:v>1.134218627740277</c:v>
                </c:pt>
                <c:pt idx="75">
                  <c:v>1.134218627740277</c:v>
                </c:pt>
                <c:pt idx="76">
                  <c:v>1.134218627740277</c:v>
                </c:pt>
                <c:pt idx="77">
                  <c:v>1.134218627740277</c:v>
                </c:pt>
                <c:pt idx="78">
                  <c:v>1.134218627740277</c:v>
                </c:pt>
                <c:pt idx="79">
                  <c:v>1.134218627740277</c:v>
                </c:pt>
                <c:pt idx="80">
                  <c:v>1.134218627740277</c:v>
                </c:pt>
                <c:pt idx="81">
                  <c:v>1.134218627740277</c:v>
                </c:pt>
                <c:pt idx="82">
                  <c:v>1.134218627740277</c:v>
                </c:pt>
                <c:pt idx="83">
                  <c:v>1.134218627740277</c:v>
                </c:pt>
                <c:pt idx="84">
                  <c:v>1.134218627740277</c:v>
                </c:pt>
                <c:pt idx="85">
                  <c:v>1.134218627740277</c:v>
                </c:pt>
                <c:pt idx="86">
                  <c:v>1.134218627740277</c:v>
                </c:pt>
                <c:pt idx="87">
                  <c:v>1.134218627740277</c:v>
                </c:pt>
                <c:pt idx="88">
                  <c:v>1.0900076963532632</c:v>
                </c:pt>
                <c:pt idx="89">
                  <c:v>1.0457967649662494</c:v>
                </c:pt>
                <c:pt idx="90">
                  <c:v>1.0015858335792356</c:v>
                </c:pt>
                <c:pt idx="91">
                  <c:v>0.95737490219222166</c:v>
                </c:pt>
                <c:pt idx="92">
                  <c:v>0.91316397080520773</c:v>
                </c:pt>
                <c:pt idx="93">
                  <c:v>0.86895303941819391</c:v>
                </c:pt>
                <c:pt idx="94">
                  <c:v>0.82474210803118009</c:v>
                </c:pt>
                <c:pt idx="95">
                  <c:v>0.78053117664416627</c:v>
                </c:pt>
                <c:pt idx="96">
                  <c:v>0.73632024525715234</c:v>
                </c:pt>
                <c:pt idx="97">
                  <c:v>0.69210931387013852</c:v>
                </c:pt>
                <c:pt idx="98">
                  <c:v>0.64789838248312459</c:v>
                </c:pt>
                <c:pt idx="99">
                  <c:v>0.60368745109611088</c:v>
                </c:pt>
                <c:pt idx="100">
                  <c:v>0.55947651970909695</c:v>
                </c:pt>
                <c:pt idx="101">
                  <c:v>0.51526558832208313</c:v>
                </c:pt>
                <c:pt idx="102">
                  <c:v>0.47105465693506932</c:v>
                </c:pt>
                <c:pt idx="103">
                  <c:v>0.42684372554805539</c:v>
                </c:pt>
                <c:pt idx="104">
                  <c:v>0.38263279416104157</c:v>
                </c:pt>
                <c:pt idx="105">
                  <c:v>0.33842186277402764</c:v>
                </c:pt>
                <c:pt idx="106">
                  <c:v>0.29421093138701393</c:v>
                </c:pt>
                <c:pt idx="107">
                  <c:v>0.15</c:v>
                </c:pt>
                <c:pt idx="108">
                  <c:v>0.15</c:v>
                </c:pt>
                <c:pt idx="109">
                  <c:v>0.15</c:v>
                </c:pt>
                <c:pt idx="110">
                  <c:v>0.15</c:v>
                </c:pt>
                <c:pt idx="111">
                  <c:v>0.15</c:v>
                </c:pt>
                <c:pt idx="112">
                  <c:v>0.15</c:v>
                </c:pt>
                <c:pt idx="113">
                  <c:v>0.15</c:v>
                </c:pt>
                <c:pt idx="114">
                  <c:v>0.15</c:v>
                </c:pt>
                <c:pt idx="115">
                  <c:v>0.15</c:v>
                </c:pt>
                <c:pt idx="116">
                  <c:v>0.15</c:v>
                </c:pt>
                <c:pt idx="117">
                  <c:v>0.15</c:v>
                </c:pt>
                <c:pt idx="118">
                  <c:v>0.15</c:v>
                </c:pt>
                <c:pt idx="119">
                  <c:v>0.15</c:v>
                </c:pt>
                <c:pt idx="120">
                  <c:v>0.15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72-4643-AB38-B3145A3B5FF9}"/>
            </c:ext>
          </c:extLst>
        </c:ser>
        <c:ser>
          <c:idx val="1"/>
          <c:order val="1"/>
          <c:tx>
            <c:v>Kcb + Ke</c:v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Faoax8b!$D$14:$D$134</c:f>
              <c:numCache>
                <c:formatCode>General</c:formatCode>
                <c:ptCount val="121"/>
                <c:pt idx="0">
                  <c:v>135</c:v>
                </c:pt>
                <c:pt idx="1">
                  <c:v>136</c:v>
                </c:pt>
                <c:pt idx="2">
                  <c:v>137</c:v>
                </c:pt>
                <c:pt idx="3">
                  <c:v>138</c:v>
                </c:pt>
                <c:pt idx="4">
                  <c:v>139</c:v>
                </c:pt>
                <c:pt idx="5">
                  <c:v>140</c:v>
                </c:pt>
                <c:pt idx="6">
                  <c:v>141</c:v>
                </c:pt>
                <c:pt idx="7">
                  <c:v>142</c:v>
                </c:pt>
                <c:pt idx="8">
                  <c:v>143</c:v>
                </c:pt>
                <c:pt idx="9">
                  <c:v>144</c:v>
                </c:pt>
                <c:pt idx="10">
                  <c:v>145</c:v>
                </c:pt>
                <c:pt idx="11">
                  <c:v>146</c:v>
                </c:pt>
                <c:pt idx="12">
                  <c:v>147</c:v>
                </c:pt>
                <c:pt idx="13">
                  <c:v>148</c:v>
                </c:pt>
                <c:pt idx="14">
                  <c:v>149</c:v>
                </c:pt>
                <c:pt idx="15">
                  <c:v>150</c:v>
                </c:pt>
                <c:pt idx="16">
                  <c:v>151</c:v>
                </c:pt>
                <c:pt idx="17">
                  <c:v>152</c:v>
                </c:pt>
                <c:pt idx="18">
                  <c:v>153</c:v>
                </c:pt>
                <c:pt idx="19">
                  <c:v>154</c:v>
                </c:pt>
                <c:pt idx="20">
                  <c:v>155</c:v>
                </c:pt>
                <c:pt idx="21">
                  <c:v>156</c:v>
                </c:pt>
                <c:pt idx="22">
                  <c:v>157</c:v>
                </c:pt>
                <c:pt idx="23">
                  <c:v>158</c:v>
                </c:pt>
                <c:pt idx="24">
                  <c:v>159</c:v>
                </c:pt>
                <c:pt idx="25">
                  <c:v>160</c:v>
                </c:pt>
                <c:pt idx="26">
                  <c:v>161</c:v>
                </c:pt>
                <c:pt idx="27">
                  <c:v>162</c:v>
                </c:pt>
                <c:pt idx="28">
                  <c:v>163</c:v>
                </c:pt>
                <c:pt idx="29">
                  <c:v>164</c:v>
                </c:pt>
                <c:pt idx="30">
                  <c:v>165</c:v>
                </c:pt>
                <c:pt idx="31">
                  <c:v>166</c:v>
                </c:pt>
                <c:pt idx="32">
                  <c:v>167</c:v>
                </c:pt>
                <c:pt idx="33">
                  <c:v>168</c:v>
                </c:pt>
                <c:pt idx="34">
                  <c:v>169</c:v>
                </c:pt>
                <c:pt idx="35">
                  <c:v>170</c:v>
                </c:pt>
                <c:pt idx="36">
                  <c:v>171</c:v>
                </c:pt>
                <c:pt idx="37">
                  <c:v>172</c:v>
                </c:pt>
                <c:pt idx="38">
                  <c:v>173</c:v>
                </c:pt>
                <c:pt idx="39">
                  <c:v>174</c:v>
                </c:pt>
                <c:pt idx="40">
                  <c:v>175</c:v>
                </c:pt>
                <c:pt idx="41">
                  <c:v>176</c:v>
                </c:pt>
                <c:pt idx="42">
                  <c:v>177</c:v>
                </c:pt>
                <c:pt idx="43">
                  <c:v>178</c:v>
                </c:pt>
                <c:pt idx="44">
                  <c:v>179</c:v>
                </c:pt>
                <c:pt idx="45">
                  <c:v>180</c:v>
                </c:pt>
                <c:pt idx="46">
                  <c:v>181</c:v>
                </c:pt>
                <c:pt idx="47">
                  <c:v>182</c:v>
                </c:pt>
                <c:pt idx="48">
                  <c:v>183</c:v>
                </c:pt>
                <c:pt idx="49">
                  <c:v>184</c:v>
                </c:pt>
                <c:pt idx="50">
                  <c:v>185</c:v>
                </c:pt>
                <c:pt idx="51">
                  <c:v>186</c:v>
                </c:pt>
                <c:pt idx="52">
                  <c:v>187</c:v>
                </c:pt>
                <c:pt idx="53">
                  <c:v>188</c:v>
                </c:pt>
                <c:pt idx="54">
                  <c:v>189</c:v>
                </c:pt>
                <c:pt idx="55">
                  <c:v>190</c:v>
                </c:pt>
                <c:pt idx="56">
                  <c:v>191</c:v>
                </c:pt>
                <c:pt idx="57">
                  <c:v>192</c:v>
                </c:pt>
                <c:pt idx="58">
                  <c:v>193</c:v>
                </c:pt>
                <c:pt idx="59">
                  <c:v>194</c:v>
                </c:pt>
                <c:pt idx="60">
                  <c:v>195</c:v>
                </c:pt>
                <c:pt idx="61">
                  <c:v>196</c:v>
                </c:pt>
                <c:pt idx="62">
                  <c:v>197</c:v>
                </c:pt>
                <c:pt idx="63">
                  <c:v>198</c:v>
                </c:pt>
                <c:pt idx="64">
                  <c:v>199</c:v>
                </c:pt>
                <c:pt idx="65">
                  <c:v>200</c:v>
                </c:pt>
                <c:pt idx="66">
                  <c:v>201</c:v>
                </c:pt>
                <c:pt idx="67">
                  <c:v>202</c:v>
                </c:pt>
                <c:pt idx="68">
                  <c:v>203</c:v>
                </c:pt>
                <c:pt idx="69">
                  <c:v>204</c:v>
                </c:pt>
                <c:pt idx="70">
                  <c:v>205</c:v>
                </c:pt>
                <c:pt idx="71">
                  <c:v>206</c:v>
                </c:pt>
                <c:pt idx="72">
                  <c:v>207</c:v>
                </c:pt>
                <c:pt idx="73">
                  <c:v>208</c:v>
                </c:pt>
                <c:pt idx="74">
                  <c:v>209</c:v>
                </c:pt>
                <c:pt idx="75">
                  <c:v>210</c:v>
                </c:pt>
                <c:pt idx="76">
                  <c:v>211</c:v>
                </c:pt>
                <c:pt idx="77">
                  <c:v>212</c:v>
                </c:pt>
                <c:pt idx="78">
                  <c:v>213</c:v>
                </c:pt>
                <c:pt idx="79">
                  <c:v>214</c:v>
                </c:pt>
                <c:pt idx="80">
                  <c:v>215</c:v>
                </c:pt>
                <c:pt idx="81">
                  <c:v>216</c:v>
                </c:pt>
                <c:pt idx="82">
                  <c:v>217</c:v>
                </c:pt>
                <c:pt idx="83">
                  <c:v>218</c:v>
                </c:pt>
                <c:pt idx="84">
                  <c:v>219</c:v>
                </c:pt>
                <c:pt idx="85">
                  <c:v>220</c:v>
                </c:pt>
                <c:pt idx="86">
                  <c:v>221</c:v>
                </c:pt>
                <c:pt idx="87">
                  <c:v>222</c:v>
                </c:pt>
                <c:pt idx="88">
                  <c:v>223</c:v>
                </c:pt>
                <c:pt idx="89">
                  <c:v>224</c:v>
                </c:pt>
                <c:pt idx="90">
                  <c:v>225</c:v>
                </c:pt>
                <c:pt idx="91">
                  <c:v>226</c:v>
                </c:pt>
                <c:pt idx="92">
                  <c:v>227</c:v>
                </c:pt>
                <c:pt idx="93">
                  <c:v>228</c:v>
                </c:pt>
                <c:pt idx="94">
                  <c:v>229</c:v>
                </c:pt>
                <c:pt idx="95">
                  <c:v>230</c:v>
                </c:pt>
                <c:pt idx="96">
                  <c:v>231</c:v>
                </c:pt>
                <c:pt idx="97">
                  <c:v>232</c:v>
                </c:pt>
                <c:pt idx="98">
                  <c:v>233</c:v>
                </c:pt>
                <c:pt idx="99">
                  <c:v>234</c:v>
                </c:pt>
                <c:pt idx="100">
                  <c:v>235</c:v>
                </c:pt>
                <c:pt idx="101">
                  <c:v>236</c:v>
                </c:pt>
                <c:pt idx="102">
                  <c:v>237</c:v>
                </c:pt>
                <c:pt idx="103">
                  <c:v>238</c:v>
                </c:pt>
                <c:pt idx="104">
                  <c:v>239</c:v>
                </c:pt>
                <c:pt idx="105">
                  <c:v>240</c:v>
                </c:pt>
                <c:pt idx="106">
                  <c:v>241</c:v>
                </c:pt>
                <c:pt idx="107">
                  <c:v>242</c:v>
                </c:pt>
                <c:pt idx="108">
                  <c:v>243</c:v>
                </c:pt>
                <c:pt idx="109">
                  <c:v>244</c:v>
                </c:pt>
                <c:pt idx="110">
                  <c:v>245</c:v>
                </c:pt>
                <c:pt idx="111">
                  <c:v>246</c:v>
                </c:pt>
                <c:pt idx="112">
                  <c:v>247</c:v>
                </c:pt>
                <c:pt idx="113">
                  <c:v>248</c:v>
                </c:pt>
                <c:pt idx="114">
                  <c:v>249</c:v>
                </c:pt>
                <c:pt idx="115">
                  <c:v>250</c:v>
                </c:pt>
                <c:pt idx="116">
                  <c:v>251</c:v>
                </c:pt>
                <c:pt idx="117">
                  <c:v>252</c:v>
                </c:pt>
                <c:pt idx="118">
                  <c:v>253</c:v>
                </c:pt>
                <c:pt idx="119">
                  <c:v>254</c:v>
                </c:pt>
                <c:pt idx="120">
                  <c:v>255</c:v>
                </c:pt>
              </c:numCache>
            </c:numRef>
          </c:xVal>
          <c:yVal>
            <c:numRef>
              <c:f>Faoax8b!$AK$14:$AK$134</c:f>
              <c:numCache>
                <c:formatCode>0.00</c:formatCode>
                <c:ptCount val="121"/>
                <c:pt idx="0">
                  <c:v>0.45923929655478357</c:v>
                </c:pt>
                <c:pt idx="1">
                  <c:v>0.37469261178779256</c:v>
                </c:pt>
                <c:pt idx="2">
                  <c:v>0.30438713637502612</c:v>
                </c:pt>
                <c:pt idx="3">
                  <c:v>0.24709271254026408</c:v>
                </c:pt>
                <c:pt idx="4">
                  <c:v>0.42446744420190352</c:v>
                </c:pt>
                <c:pt idx="5">
                  <c:v>0.4231105299656398</c:v>
                </c:pt>
                <c:pt idx="6">
                  <c:v>0.33094695134991114</c:v>
                </c:pt>
                <c:pt idx="7">
                  <c:v>0.23294399549437972</c:v>
                </c:pt>
                <c:pt idx="8">
                  <c:v>0.76047804451086798</c:v>
                </c:pt>
                <c:pt idx="9">
                  <c:v>0.76050369947317364</c:v>
                </c:pt>
                <c:pt idx="10">
                  <c:v>0.75691154829561114</c:v>
                </c:pt>
                <c:pt idx="11">
                  <c:v>0.3580065501180979</c:v>
                </c:pt>
                <c:pt idx="12">
                  <c:v>0.18811852274786814</c:v>
                </c:pt>
                <c:pt idx="13">
                  <c:v>0.157312912997216</c:v>
                </c:pt>
                <c:pt idx="14">
                  <c:v>0.15092156004719473</c:v>
                </c:pt>
                <c:pt idx="15">
                  <c:v>0.15008581160026921</c:v>
                </c:pt>
                <c:pt idx="16">
                  <c:v>0.15002326283152864</c:v>
                </c:pt>
                <c:pt idx="17">
                  <c:v>0.15000270418216433</c:v>
                </c:pt>
                <c:pt idx="18">
                  <c:v>0.15000018806194301</c:v>
                </c:pt>
                <c:pt idx="19">
                  <c:v>0.15000002419804545</c:v>
                </c:pt>
                <c:pt idx="20">
                  <c:v>0.19771586000842256</c:v>
                </c:pt>
                <c:pt idx="21">
                  <c:v>0.58109047854298901</c:v>
                </c:pt>
                <c:pt idx="22">
                  <c:v>0.46754909723524218</c:v>
                </c:pt>
                <c:pt idx="23">
                  <c:v>0.35377133430512597</c:v>
                </c:pt>
                <c:pt idx="24">
                  <c:v>0.25831338866953402</c:v>
                </c:pt>
                <c:pt idx="25">
                  <c:v>0.76169164308915849</c:v>
                </c:pt>
                <c:pt idx="26">
                  <c:v>0.76160629495071819</c:v>
                </c:pt>
                <c:pt idx="27">
                  <c:v>0.76162752985781912</c:v>
                </c:pt>
                <c:pt idx="28">
                  <c:v>0.21441034635327799</c:v>
                </c:pt>
                <c:pt idx="29">
                  <c:v>0.15</c:v>
                </c:pt>
                <c:pt idx="30">
                  <c:v>0.15</c:v>
                </c:pt>
                <c:pt idx="31">
                  <c:v>0.15</c:v>
                </c:pt>
                <c:pt idx="32">
                  <c:v>0.15</c:v>
                </c:pt>
                <c:pt idx="33">
                  <c:v>0.18936874510961108</c:v>
                </c:pt>
                <c:pt idx="34">
                  <c:v>0.22873749021922216</c:v>
                </c:pt>
                <c:pt idx="35">
                  <c:v>0.2439783328370442</c:v>
                </c:pt>
                <c:pt idx="36">
                  <c:v>0.94662869275708961</c:v>
                </c:pt>
                <c:pt idx="37">
                  <c:v>0.95300843072826946</c:v>
                </c:pt>
                <c:pt idx="38">
                  <c:v>0.62941192924438671</c:v>
                </c:pt>
                <c:pt idx="39">
                  <c:v>0.47003049661941326</c:v>
                </c:pt>
                <c:pt idx="40">
                  <c:v>0.47544681253583421</c:v>
                </c:pt>
                <c:pt idx="41">
                  <c:v>0.50674923299238928</c:v>
                </c:pt>
                <c:pt idx="42">
                  <c:v>0.54428698875610004</c:v>
                </c:pt>
                <c:pt idx="43">
                  <c:v>0.55795088065652654</c:v>
                </c:pt>
                <c:pt idx="44">
                  <c:v>1.2476725199121113</c:v>
                </c:pt>
                <c:pt idx="45">
                  <c:v>1.2264516441490896</c:v>
                </c:pt>
                <c:pt idx="46">
                  <c:v>0.90499930330375511</c:v>
                </c:pt>
                <c:pt idx="47">
                  <c:v>0.83632297809128009</c:v>
                </c:pt>
                <c:pt idx="48">
                  <c:v>0.83102235033347027</c:v>
                </c:pt>
                <c:pt idx="49">
                  <c:v>0.83992489821111793</c:v>
                </c:pt>
                <c:pt idx="50">
                  <c:v>0.87009920253323647</c:v>
                </c:pt>
                <c:pt idx="51">
                  <c:v>0.8636616157051058</c:v>
                </c:pt>
                <c:pt idx="52">
                  <c:v>1.2347066091067398</c:v>
                </c:pt>
                <c:pt idx="53">
                  <c:v>1.2237186307714705</c:v>
                </c:pt>
                <c:pt idx="54">
                  <c:v>1.1831652927825151</c:v>
                </c:pt>
                <c:pt idx="55">
                  <c:v>1.1417130803216753</c:v>
                </c:pt>
                <c:pt idx="56">
                  <c:v>1.1489105894713523</c:v>
                </c:pt>
                <c:pt idx="57">
                  <c:v>1.1860239548253504</c:v>
                </c:pt>
                <c:pt idx="58">
                  <c:v>1.1821397542843006</c:v>
                </c:pt>
                <c:pt idx="59">
                  <c:v>1.1635410757204723</c:v>
                </c:pt>
                <c:pt idx="60">
                  <c:v>1.1546555244684165</c:v>
                </c:pt>
                <c:pt idx="61">
                  <c:v>1.1452047997119923</c:v>
                </c:pt>
                <c:pt idx="62">
                  <c:v>1.134091136952122</c:v>
                </c:pt>
                <c:pt idx="63">
                  <c:v>1.2230895812596858</c:v>
                </c:pt>
                <c:pt idx="64">
                  <c:v>1.2153666792289468</c:v>
                </c:pt>
                <c:pt idx="65">
                  <c:v>1.2174357524804602</c:v>
                </c:pt>
                <c:pt idx="66">
                  <c:v>1.1853765734020305</c:v>
                </c:pt>
                <c:pt idx="67">
                  <c:v>1.1631979206657268</c:v>
                </c:pt>
                <c:pt idx="68">
                  <c:v>1.1502760380165524</c:v>
                </c:pt>
                <c:pt idx="69">
                  <c:v>1.1474091403675504</c:v>
                </c:pt>
                <c:pt idx="70">
                  <c:v>1.1305766900255882</c:v>
                </c:pt>
                <c:pt idx="71">
                  <c:v>1.2599157803119774</c:v>
                </c:pt>
                <c:pt idx="72">
                  <c:v>1.2481938382922402</c:v>
                </c:pt>
                <c:pt idx="73">
                  <c:v>1.2034222793077107</c:v>
                </c:pt>
                <c:pt idx="74">
                  <c:v>1.1793442513732915</c:v>
                </c:pt>
                <c:pt idx="75">
                  <c:v>1.1604546248093799</c:v>
                </c:pt>
                <c:pt idx="76">
                  <c:v>1.1517065923407446</c:v>
                </c:pt>
                <c:pt idx="77">
                  <c:v>1.1443668011827743</c:v>
                </c:pt>
                <c:pt idx="78">
                  <c:v>1.1405194234445917</c:v>
                </c:pt>
                <c:pt idx="79">
                  <c:v>1.0795648643993492</c:v>
                </c:pt>
                <c:pt idx="80">
                  <c:v>1.2057119044097895</c:v>
                </c:pt>
                <c:pt idx="81">
                  <c:v>1.2259151774526669</c:v>
                </c:pt>
                <c:pt idx="82">
                  <c:v>1.2205371868628963</c:v>
                </c:pt>
                <c:pt idx="83">
                  <c:v>1.1783645006381447</c:v>
                </c:pt>
                <c:pt idx="84">
                  <c:v>1.1670102791708126</c:v>
                </c:pt>
                <c:pt idx="85">
                  <c:v>1.1731218328683934</c:v>
                </c:pt>
                <c:pt idx="86">
                  <c:v>1.1569437239961691</c:v>
                </c:pt>
                <c:pt idx="87">
                  <c:v>1.1517924381806144</c:v>
                </c:pt>
                <c:pt idx="88">
                  <c:v>1.104821333645313</c:v>
                </c:pt>
                <c:pt idx="89">
                  <c:v>1.0418991554094863</c:v>
                </c:pt>
                <c:pt idx="90">
                  <c:v>1.2446969587155967</c:v>
                </c:pt>
                <c:pt idx="91">
                  <c:v>1.2478524069066863</c:v>
                </c:pt>
                <c:pt idx="92">
                  <c:v>1.1980435058218686</c:v>
                </c:pt>
                <c:pt idx="93">
                  <c:v>1.0741469702845614</c:v>
                </c:pt>
                <c:pt idx="94">
                  <c:v>0.96208547826438939</c:v>
                </c:pt>
                <c:pt idx="95">
                  <c:v>0.87071470378763705</c:v>
                </c:pt>
                <c:pt idx="96">
                  <c:v>0.79690757276149793</c:v>
                </c:pt>
                <c:pt idx="97">
                  <c:v>0.73114323281836135</c:v>
                </c:pt>
                <c:pt idx="98">
                  <c:v>0.66995124492256419</c:v>
                </c:pt>
                <c:pt idx="99">
                  <c:v>0.61731410453317248</c:v>
                </c:pt>
                <c:pt idx="100">
                  <c:v>0.56771800584052889</c:v>
                </c:pt>
                <c:pt idx="101">
                  <c:v>0.51990450553285017</c:v>
                </c:pt>
                <c:pt idx="102">
                  <c:v>0.46051901676733836</c:v>
                </c:pt>
                <c:pt idx="103">
                  <c:v>0.40107718436867862</c:v>
                </c:pt>
                <c:pt idx="104">
                  <c:v>0.34774938137945755</c:v>
                </c:pt>
                <c:pt idx="105">
                  <c:v>0.29909744604944666</c:v>
                </c:pt>
                <c:pt idx="106">
                  <c:v>0.25402504379854735</c:v>
                </c:pt>
                <c:pt idx="107">
                  <c:v>0.12826001216550034</c:v>
                </c:pt>
                <c:pt idx="108">
                  <c:v>0.12671483176654991</c:v>
                </c:pt>
                <c:pt idx="109">
                  <c:v>0.12520199311461669</c:v>
                </c:pt>
                <c:pt idx="110">
                  <c:v>0.12332447306343246</c:v>
                </c:pt>
                <c:pt idx="111">
                  <c:v>0.12201705774633181</c:v>
                </c:pt>
                <c:pt idx="112">
                  <c:v>0.12057524580161116</c:v>
                </c:pt>
                <c:pt idx="113">
                  <c:v>0.1191302944126008</c:v>
                </c:pt>
                <c:pt idx="114">
                  <c:v>0.1178686545360868</c:v>
                </c:pt>
                <c:pt idx="115">
                  <c:v>0.11681155907131259</c:v>
                </c:pt>
                <c:pt idx="116">
                  <c:v>0.11530096775047358</c:v>
                </c:pt>
                <c:pt idx="117">
                  <c:v>0.11412437219043586</c:v>
                </c:pt>
                <c:pt idx="118">
                  <c:v>0.11310031992988437</c:v>
                </c:pt>
                <c:pt idx="119">
                  <c:v>0.11210392488508716</c:v>
                </c:pt>
                <c:pt idx="120">
                  <c:v>0.11110072214818938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A72-4643-AB38-B3145A3B5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7266271"/>
        <c:axId val="1"/>
      </c:scatterChart>
      <c:scatterChart>
        <c:scatterStyle val="lineMarker"/>
        <c:varyColors val="0"/>
        <c:ser>
          <c:idx val="3"/>
          <c:order val="2"/>
          <c:tx>
            <c:v>precipitation</c:v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Faoax8b!$D$14:$D$134</c:f>
              <c:numCache>
                <c:formatCode>General</c:formatCode>
                <c:ptCount val="121"/>
                <c:pt idx="0">
                  <c:v>135</c:v>
                </c:pt>
                <c:pt idx="1">
                  <c:v>136</c:v>
                </c:pt>
                <c:pt idx="2">
                  <c:v>137</c:v>
                </c:pt>
                <c:pt idx="3">
                  <c:v>138</c:v>
                </c:pt>
                <c:pt idx="4">
                  <c:v>139</c:v>
                </c:pt>
                <c:pt idx="5">
                  <c:v>140</c:v>
                </c:pt>
                <c:pt idx="6">
                  <c:v>141</c:v>
                </c:pt>
                <c:pt idx="7">
                  <c:v>142</c:v>
                </c:pt>
                <c:pt idx="8">
                  <c:v>143</c:v>
                </c:pt>
                <c:pt idx="9">
                  <c:v>144</c:v>
                </c:pt>
                <c:pt idx="10">
                  <c:v>145</c:v>
                </c:pt>
                <c:pt idx="11">
                  <c:v>146</c:v>
                </c:pt>
                <c:pt idx="12">
                  <c:v>147</c:v>
                </c:pt>
                <c:pt idx="13">
                  <c:v>148</c:v>
                </c:pt>
                <c:pt idx="14">
                  <c:v>149</c:v>
                </c:pt>
                <c:pt idx="15">
                  <c:v>150</c:v>
                </c:pt>
                <c:pt idx="16">
                  <c:v>151</c:v>
                </c:pt>
                <c:pt idx="17">
                  <c:v>152</c:v>
                </c:pt>
                <c:pt idx="18">
                  <c:v>153</c:v>
                </c:pt>
                <c:pt idx="19">
                  <c:v>154</c:v>
                </c:pt>
                <c:pt idx="20">
                  <c:v>155</c:v>
                </c:pt>
                <c:pt idx="21">
                  <c:v>156</c:v>
                </c:pt>
                <c:pt idx="22">
                  <c:v>157</c:v>
                </c:pt>
                <c:pt idx="23">
                  <c:v>158</c:v>
                </c:pt>
                <c:pt idx="24">
                  <c:v>159</c:v>
                </c:pt>
                <c:pt idx="25">
                  <c:v>160</c:v>
                </c:pt>
                <c:pt idx="26">
                  <c:v>161</c:v>
                </c:pt>
                <c:pt idx="27">
                  <c:v>162</c:v>
                </c:pt>
                <c:pt idx="28">
                  <c:v>163</c:v>
                </c:pt>
                <c:pt idx="29">
                  <c:v>164</c:v>
                </c:pt>
                <c:pt idx="30">
                  <c:v>165</c:v>
                </c:pt>
                <c:pt idx="31">
                  <c:v>166</c:v>
                </c:pt>
                <c:pt idx="32">
                  <c:v>167</c:v>
                </c:pt>
                <c:pt idx="33">
                  <c:v>168</c:v>
                </c:pt>
                <c:pt idx="34">
                  <c:v>169</c:v>
                </c:pt>
                <c:pt idx="35">
                  <c:v>170</c:v>
                </c:pt>
                <c:pt idx="36">
                  <c:v>171</c:v>
                </c:pt>
                <c:pt idx="37">
                  <c:v>172</c:v>
                </c:pt>
                <c:pt idx="38">
                  <c:v>173</c:v>
                </c:pt>
                <c:pt idx="39">
                  <c:v>174</c:v>
                </c:pt>
                <c:pt idx="40">
                  <c:v>175</c:v>
                </c:pt>
                <c:pt idx="41">
                  <c:v>176</c:v>
                </c:pt>
                <c:pt idx="42">
                  <c:v>177</c:v>
                </c:pt>
                <c:pt idx="43">
                  <c:v>178</c:v>
                </c:pt>
                <c:pt idx="44">
                  <c:v>179</c:v>
                </c:pt>
                <c:pt idx="45">
                  <c:v>180</c:v>
                </c:pt>
                <c:pt idx="46">
                  <c:v>181</c:v>
                </c:pt>
                <c:pt idx="47">
                  <c:v>182</c:v>
                </c:pt>
                <c:pt idx="48">
                  <c:v>183</c:v>
                </c:pt>
                <c:pt idx="49">
                  <c:v>184</c:v>
                </c:pt>
                <c:pt idx="50">
                  <c:v>185</c:v>
                </c:pt>
                <c:pt idx="51">
                  <c:v>186</c:v>
                </c:pt>
                <c:pt idx="52">
                  <c:v>187</c:v>
                </c:pt>
                <c:pt idx="53">
                  <c:v>188</c:v>
                </c:pt>
                <c:pt idx="54">
                  <c:v>189</c:v>
                </c:pt>
                <c:pt idx="55">
                  <c:v>190</c:v>
                </c:pt>
                <c:pt idx="56">
                  <c:v>191</c:v>
                </c:pt>
                <c:pt idx="57">
                  <c:v>192</c:v>
                </c:pt>
                <c:pt idx="58">
                  <c:v>193</c:v>
                </c:pt>
                <c:pt idx="59">
                  <c:v>194</c:v>
                </c:pt>
                <c:pt idx="60">
                  <c:v>195</c:v>
                </c:pt>
                <c:pt idx="61">
                  <c:v>196</c:v>
                </c:pt>
                <c:pt idx="62">
                  <c:v>197</c:v>
                </c:pt>
                <c:pt idx="63">
                  <c:v>198</c:v>
                </c:pt>
                <c:pt idx="64">
                  <c:v>199</c:v>
                </c:pt>
                <c:pt idx="65">
                  <c:v>200</c:v>
                </c:pt>
                <c:pt idx="66">
                  <c:v>201</c:v>
                </c:pt>
                <c:pt idx="67">
                  <c:v>202</c:v>
                </c:pt>
                <c:pt idx="68">
                  <c:v>203</c:v>
                </c:pt>
                <c:pt idx="69">
                  <c:v>204</c:v>
                </c:pt>
                <c:pt idx="70">
                  <c:v>205</c:v>
                </c:pt>
                <c:pt idx="71">
                  <c:v>206</c:v>
                </c:pt>
                <c:pt idx="72">
                  <c:v>207</c:v>
                </c:pt>
                <c:pt idx="73">
                  <c:v>208</c:v>
                </c:pt>
                <c:pt idx="74">
                  <c:v>209</c:v>
                </c:pt>
                <c:pt idx="75">
                  <c:v>210</c:v>
                </c:pt>
                <c:pt idx="76">
                  <c:v>211</c:v>
                </c:pt>
                <c:pt idx="77">
                  <c:v>212</c:v>
                </c:pt>
                <c:pt idx="78">
                  <c:v>213</c:v>
                </c:pt>
                <c:pt idx="79">
                  <c:v>214</c:v>
                </c:pt>
                <c:pt idx="80">
                  <c:v>215</c:v>
                </c:pt>
                <c:pt idx="81">
                  <c:v>216</c:v>
                </c:pt>
                <c:pt idx="82">
                  <c:v>217</c:v>
                </c:pt>
                <c:pt idx="83">
                  <c:v>218</c:v>
                </c:pt>
                <c:pt idx="84">
                  <c:v>219</c:v>
                </c:pt>
                <c:pt idx="85">
                  <c:v>220</c:v>
                </c:pt>
                <c:pt idx="86">
                  <c:v>221</c:v>
                </c:pt>
                <c:pt idx="87">
                  <c:v>222</c:v>
                </c:pt>
                <c:pt idx="88">
                  <c:v>223</c:v>
                </c:pt>
                <c:pt idx="89">
                  <c:v>224</c:v>
                </c:pt>
                <c:pt idx="90">
                  <c:v>225</c:v>
                </c:pt>
                <c:pt idx="91">
                  <c:v>226</c:v>
                </c:pt>
                <c:pt idx="92">
                  <c:v>227</c:v>
                </c:pt>
                <c:pt idx="93">
                  <c:v>228</c:v>
                </c:pt>
                <c:pt idx="94">
                  <c:v>229</c:v>
                </c:pt>
                <c:pt idx="95">
                  <c:v>230</c:v>
                </c:pt>
                <c:pt idx="96">
                  <c:v>231</c:v>
                </c:pt>
                <c:pt idx="97">
                  <c:v>232</c:v>
                </c:pt>
                <c:pt idx="98">
                  <c:v>233</c:v>
                </c:pt>
                <c:pt idx="99">
                  <c:v>234</c:v>
                </c:pt>
                <c:pt idx="100">
                  <c:v>235</c:v>
                </c:pt>
                <c:pt idx="101">
                  <c:v>236</c:v>
                </c:pt>
                <c:pt idx="102">
                  <c:v>237</c:v>
                </c:pt>
                <c:pt idx="103">
                  <c:v>238</c:v>
                </c:pt>
                <c:pt idx="104">
                  <c:v>239</c:v>
                </c:pt>
                <c:pt idx="105">
                  <c:v>240</c:v>
                </c:pt>
                <c:pt idx="106">
                  <c:v>241</c:v>
                </c:pt>
                <c:pt idx="107">
                  <c:v>242</c:v>
                </c:pt>
                <c:pt idx="108">
                  <c:v>243</c:v>
                </c:pt>
                <c:pt idx="109">
                  <c:v>244</c:v>
                </c:pt>
                <c:pt idx="110">
                  <c:v>245</c:v>
                </c:pt>
                <c:pt idx="111">
                  <c:v>246</c:v>
                </c:pt>
                <c:pt idx="112">
                  <c:v>247</c:v>
                </c:pt>
                <c:pt idx="113">
                  <c:v>248</c:v>
                </c:pt>
                <c:pt idx="114">
                  <c:v>249</c:v>
                </c:pt>
                <c:pt idx="115">
                  <c:v>250</c:v>
                </c:pt>
                <c:pt idx="116">
                  <c:v>251</c:v>
                </c:pt>
                <c:pt idx="117">
                  <c:v>252</c:v>
                </c:pt>
                <c:pt idx="118">
                  <c:v>253</c:v>
                </c:pt>
                <c:pt idx="119">
                  <c:v>254</c:v>
                </c:pt>
                <c:pt idx="120">
                  <c:v>255</c:v>
                </c:pt>
              </c:numCache>
            </c:numRef>
          </c:xVal>
          <c:yVal>
            <c:numRef>
              <c:f>Faoax8b!$L$14:$L$134</c:f>
              <c:numCache>
                <c:formatCode>0.0</c:formatCode>
                <c:ptCount val="1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2.54</c:v>
                </c:pt>
                <c:pt idx="5">
                  <c:v>0.7619999999999999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0.62</c:v>
                </c:pt>
                <c:pt idx="21">
                  <c:v>5.27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7.12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0.85</c:v>
                </c:pt>
                <c:pt idx="84">
                  <c:v>1.02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A72-4643-AB38-B3145A3B5FF9}"/>
            </c:ext>
          </c:extLst>
        </c:ser>
        <c:ser>
          <c:idx val="4"/>
          <c:order val="3"/>
          <c:tx>
            <c:v>net irrigation</c:v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Faoax8b!$D$14:$D$134</c:f>
              <c:numCache>
                <c:formatCode>General</c:formatCode>
                <c:ptCount val="121"/>
                <c:pt idx="0">
                  <c:v>135</c:v>
                </c:pt>
                <c:pt idx="1">
                  <c:v>136</c:v>
                </c:pt>
                <c:pt idx="2">
                  <c:v>137</c:v>
                </c:pt>
                <c:pt idx="3">
                  <c:v>138</c:v>
                </c:pt>
                <c:pt idx="4">
                  <c:v>139</c:v>
                </c:pt>
                <c:pt idx="5">
                  <c:v>140</c:v>
                </c:pt>
                <c:pt idx="6">
                  <c:v>141</c:v>
                </c:pt>
                <c:pt idx="7">
                  <c:v>142</c:v>
                </c:pt>
                <c:pt idx="8">
                  <c:v>143</c:v>
                </c:pt>
                <c:pt idx="9">
                  <c:v>144</c:v>
                </c:pt>
                <c:pt idx="10">
                  <c:v>145</c:v>
                </c:pt>
                <c:pt idx="11">
                  <c:v>146</c:v>
                </c:pt>
                <c:pt idx="12">
                  <c:v>147</c:v>
                </c:pt>
                <c:pt idx="13">
                  <c:v>148</c:v>
                </c:pt>
                <c:pt idx="14">
                  <c:v>149</c:v>
                </c:pt>
                <c:pt idx="15">
                  <c:v>150</c:v>
                </c:pt>
                <c:pt idx="16">
                  <c:v>151</c:v>
                </c:pt>
                <c:pt idx="17">
                  <c:v>152</c:v>
                </c:pt>
                <c:pt idx="18">
                  <c:v>153</c:v>
                </c:pt>
                <c:pt idx="19">
                  <c:v>154</c:v>
                </c:pt>
                <c:pt idx="20">
                  <c:v>155</c:v>
                </c:pt>
                <c:pt idx="21">
                  <c:v>156</c:v>
                </c:pt>
                <c:pt idx="22">
                  <c:v>157</c:v>
                </c:pt>
                <c:pt idx="23">
                  <c:v>158</c:v>
                </c:pt>
                <c:pt idx="24">
                  <c:v>159</c:v>
                </c:pt>
                <c:pt idx="25">
                  <c:v>160</c:v>
                </c:pt>
                <c:pt idx="26">
                  <c:v>161</c:v>
                </c:pt>
                <c:pt idx="27">
                  <c:v>162</c:v>
                </c:pt>
                <c:pt idx="28">
                  <c:v>163</c:v>
                </c:pt>
                <c:pt idx="29">
                  <c:v>164</c:v>
                </c:pt>
                <c:pt idx="30">
                  <c:v>165</c:v>
                </c:pt>
                <c:pt idx="31">
                  <c:v>166</c:v>
                </c:pt>
                <c:pt idx="32">
                  <c:v>167</c:v>
                </c:pt>
                <c:pt idx="33">
                  <c:v>168</c:v>
                </c:pt>
                <c:pt idx="34">
                  <c:v>169</c:v>
                </c:pt>
                <c:pt idx="35">
                  <c:v>170</c:v>
                </c:pt>
                <c:pt idx="36">
                  <c:v>171</c:v>
                </c:pt>
                <c:pt idx="37">
                  <c:v>172</c:v>
                </c:pt>
                <c:pt idx="38">
                  <c:v>173</c:v>
                </c:pt>
                <c:pt idx="39">
                  <c:v>174</c:v>
                </c:pt>
                <c:pt idx="40">
                  <c:v>175</c:v>
                </c:pt>
                <c:pt idx="41">
                  <c:v>176</c:v>
                </c:pt>
                <c:pt idx="42">
                  <c:v>177</c:v>
                </c:pt>
                <c:pt idx="43">
                  <c:v>178</c:v>
                </c:pt>
                <c:pt idx="44">
                  <c:v>179</c:v>
                </c:pt>
                <c:pt idx="45">
                  <c:v>180</c:v>
                </c:pt>
                <c:pt idx="46">
                  <c:v>181</c:v>
                </c:pt>
                <c:pt idx="47">
                  <c:v>182</c:v>
                </c:pt>
                <c:pt idx="48">
                  <c:v>183</c:v>
                </c:pt>
                <c:pt idx="49">
                  <c:v>184</c:v>
                </c:pt>
                <c:pt idx="50">
                  <c:v>185</c:v>
                </c:pt>
                <c:pt idx="51">
                  <c:v>186</c:v>
                </c:pt>
                <c:pt idx="52">
                  <c:v>187</c:v>
                </c:pt>
                <c:pt idx="53">
                  <c:v>188</c:v>
                </c:pt>
                <c:pt idx="54">
                  <c:v>189</c:v>
                </c:pt>
                <c:pt idx="55">
                  <c:v>190</c:v>
                </c:pt>
                <c:pt idx="56">
                  <c:v>191</c:v>
                </c:pt>
                <c:pt idx="57">
                  <c:v>192</c:v>
                </c:pt>
                <c:pt idx="58">
                  <c:v>193</c:v>
                </c:pt>
                <c:pt idx="59">
                  <c:v>194</c:v>
                </c:pt>
                <c:pt idx="60">
                  <c:v>195</c:v>
                </c:pt>
                <c:pt idx="61">
                  <c:v>196</c:v>
                </c:pt>
                <c:pt idx="62">
                  <c:v>197</c:v>
                </c:pt>
                <c:pt idx="63">
                  <c:v>198</c:v>
                </c:pt>
                <c:pt idx="64">
                  <c:v>199</c:v>
                </c:pt>
                <c:pt idx="65">
                  <c:v>200</c:v>
                </c:pt>
                <c:pt idx="66">
                  <c:v>201</c:v>
                </c:pt>
                <c:pt idx="67">
                  <c:v>202</c:v>
                </c:pt>
                <c:pt idx="68">
                  <c:v>203</c:v>
                </c:pt>
                <c:pt idx="69">
                  <c:v>204</c:v>
                </c:pt>
                <c:pt idx="70">
                  <c:v>205</c:v>
                </c:pt>
                <c:pt idx="71">
                  <c:v>206</c:v>
                </c:pt>
                <c:pt idx="72">
                  <c:v>207</c:v>
                </c:pt>
                <c:pt idx="73">
                  <c:v>208</c:v>
                </c:pt>
                <c:pt idx="74">
                  <c:v>209</c:v>
                </c:pt>
                <c:pt idx="75">
                  <c:v>210</c:v>
                </c:pt>
                <c:pt idx="76">
                  <c:v>211</c:v>
                </c:pt>
                <c:pt idx="77">
                  <c:v>212</c:v>
                </c:pt>
                <c:pt idx="78">
                  <c:v>213</c:v>
                </c:pt>
                <c:pt idx="79">
                  <c:v>214</c:v>
                </c:pt>
                <c:pt idx="80">
                  <c:v>215</c:v>
                </c:pt>
                <c:pt idx="81">
                  <c:v>216</c:v>
                </c:pt>
                <c:pt idx="82">
                  <c:v>217</c:v>
                </c:pt>
                <c:pt idx="83">
                  <c:v>218</c:v>
                </c:pt>
                <c:pt idx="84">
                  <c:v>219</c:v>
                </c:pt>
                <c:pt idx="85">
                  <c:v>220</c:v>
                </c:pt>
                <c:pt idx="86">
                  <c:v>221</c:v>
                </c:pt>
                <c:pt idx="87">
                  <c:v>222</c:v>
                </c:pt>
                <c:pt idx="88">
                  <c:v>223</c:v>
                </c:pt>
                <c:pt idx="89">
                  <c:v>224</c:v>
                </c:pt>
                <c:pt idx="90">
                  <c:v>225</c:v>
                </c:pt>
                <c:pt idx="91">
                  <c:v>226</c:v>
                </c:pt>
                <c:pt idx="92">
                  <c:v>227</c:v>
                </c:pt>
                <c:pt idx="93">
                  <c:v>228</c:v>
                </c:pt>
                <c:pt idx="94">
                  <c:v>229</c:v>
                </c:pt>
                <c:pt idx="95">
                  <c:v>230</c:v>
                </c:pt>
                <c:pt idx="96">
                  <c:v>231</c:v>
                </c:pt>
                <c:pt idx="97">
                  <c:v>232</c:v>
                </c:pt>
                <c:pt idx="98">
                  <c:v>233</c:v>
                </c:pt>
                <c:pt idx="99">
                  <c:v>234</c:v>
                </c:pt>
                <c:pt idx="100">
                  <c:v>235</c:v>
                </c:pt>
                <c:pt idx="101">
                  <c:v>236</c:v>
                </c:pt>
                <c:pt idx="102">
                  <c:v>237</c:v>
                </c:pt>
                <c:pt idx="103">
                  <c:v>238</c:v>
                </c:pt>
                <c:pt idx="104">
                  <c:v>239</c:v>
                </c:pt>
                <c:pt idx="105">
                  <c:v>240</c:v>
                </c:pt>
                <c:pt idx="106">
                  <c:v>241</c:v>
                </c:pt>
                <c:pt idx="107">
                  <c:v>242</c:v>
                </c:pt>
                <c:pt idx="108">
                  <c:v>243</c:v>
                </c:pt>
                <c:pt idx="109">
                  <c:v>244</c:v>
                </c:pt>
                <c:pt idx="110">
                  <c:v>245</c:v>
                </c:pt>
                <c:pt idx="111">
                  <c:v>246</c:v>
                </c:pt>
                <c:pt idx="112">
                  <c:v>247</c:v>
                </c:pt>
                <c:pt idx="113">
                  <c:v>248</c:v>
                </c:pt>
                <c:pt idx="114">
                  <c:v>249</c:v>
                </c:pt>
                <c:pt idx="115">
                  <c:v>250</c:v>
                </c:pt>
                <c:pt idx="116">
                  <c:v>251</c:v>
                </c:pt>
                <c:pt idx="117">
                  <c:v>252</c:v>
                </c:pt>
                <c:pt idx="118">
                  <c:v>253</c:v>
                </c:pt>
                <c:pt idx="119">
                  <c:v>254</c:v>
                </c:pt>
                <c:pt idx="120">
                  <c:v>255</c:v>
                </c:pt>
              </c:numCache>
            </c:numRef>
          </c:xVal>
          <c:yVal>
            <c:numRef>
              <c:f>Faoax8b!$AH$13:$AH$133</c:f>
              <c:numCache>
                <c:formatCode>0.0</c:formatCode>
                <c:ptCount val="121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25.314509681693174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23.15623604948631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24.300669337293037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35.177168960860257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49.812689575054762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58.181339521536259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58.269840783438148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61.185658592466098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58.779444505927465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A72-4643-AB38-B3145A3B5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scatterChart>
      <c:valAx>
        <c:axId val="487266271"/>
        <c:scaling>
          <c:orientation val="minMax"/>
          <c:max val="255"/>
          <c:min val="135"/>
        </c:scaling>
        <c:delete val="0"/>
        <c:axPos val="b"/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Day of Year, 1974</a:t>
                </a:r>
              </a:p>
            </c:rich>
          </c:tx>
          <c:layout>
            <c:manualLayout>
              <c:xMode val="edge"/>
              <c:yMode val="edge"/>
              <c:x val="0.38480484261269393"/>
              <c:y val="0.816950504751232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15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K</a:t>
                </a:r>
                <a:r>
                  <a:rPr lang="en-US" sz="1200" b="1" i="0" u="none" strike="noStrike" baseline="-25000">
                    <a:solidFill>
                      <a:srgbClr val="000000"/>
                    </a:solidFill>
                    <a:latin typeface="Arial"/>
                    <a:cs typeface="Arial"/>
                  </a:rPr>
                  <a:t>cb</a:t>
                </a:r>
                <a:r>
                  <a:rPr lang="en-US" sz="12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, K</a:t>
                </a:r>
                <a:r>
                  <a:rPr lang="en-US" sz="1200" b="1" i="0" u="none" strike="noStrike" baseline="-25000">
                    <a:solidFill>
                      <a:srgbClr val="000000"/>
                    </a:solidFill>
                    <a:latin typeface="Arial"/>
                    <a:cs typeface="Arial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1.2254931293397895E-2"/>
              <c:y val="0.3152547590948740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7266271"/>
        <c:crossesAt val="0"/>
        <c:crossBetween val="midCat"/>
      </c:valAx>
      <c:val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crossBetween val="midCat"/>
      </c:valAx>
      <c:valAx>
        <c:axId val="4"/>
        <c:scaling>
          <c:orientation val="minMax"/>
          <c:max val="200"/>
        </c:scaling>
        <c:delete val="0"/>
        <c:axPos val="r"/>
        <c:title>
          <c:tx>
            <c:rich>
              <a:bodyPr/>
              <a:lstStyle/>
              <a:p>
                <a:pPr>
                  <a:defRPr sz="7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precipitation, net irrigation, mm</a:t>
                </a:r>
              </a:p>
            </c:rich>
          </c:tx>
          <c:layout>
            <c:manualLayout>
              <c:xMode val="edge"/>
              <c:yMode val="edge"/>
              <c:x val="0.91666886074616261"/>
              <c:y val="0.1457629531298879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midCat"/>
        <c:majorUnit val="40"/>
        <c:minorUnit val="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5.8823670208309899E-2"/>
          <c:y val="0.92203542444952402"/>
          <c:w val="0.76960968522538786"/>
          <c:h val="5.08475417894958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7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228600</xdr:colOff>
      <xdr:row>26</xdr:row>
      <xdr:rowOff>47625</xdr:rowOff>
    </xdr:from>
    <xdr:to>
      <xdr:col>48</xdr:col>
      <xdr:colOff>228600</xdr:colOff>
      <xdr:row>42</xdr:row>
      <xdr:rowOff>76200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42</xdr:col>
      <xdr:colOff>209550</xdr:colOff>
      <xdr:row>9</xdr:row>
      <xdr:rowOff>190500</xdr:rowOff>
    </xdr:from>
    <xdr:to>
      <xdr:col>48</xdr:col>
      <xdr:colOff>209550</xdr:colOff>
      <xdr:row>25</xdr:row>
      <xdr:rowOff>123825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34"/>
  <sheetViews>
    <sheetView showZeros="0" tabSelected="1" workbookViewId="0">
      <selection activeCell="T6" sqref="T6"/>
    </sheetView>
  </sheetViews>
  <sheetFormatPr defaultColWidth="9.7109375" defaultRowHeight="12.75" x14ac:dyDescent="0.2"/>
  <cols>
    <col min="1" max="1" width="11.28515625" customWidth="1"/>
    <col min="2" max="2" width="8.42578125" customWidth="1"/>
    <col min="3" max="3" width="8.140625" customWidth="1"/>
    <col min="4" max="4" width="6.7109375" customWidth="1"/>
    <col min="5" max="5" width="7.85546875" customWidth="1"/>
    <col min="6" max="6" width="7.5703125" customWidth="1"/>
    <col min="7" max="7" width="7.85546875" customWidth="1"/>
    <col min="8" max="8" width="8.7109375" customWidth="1"/>
    <col min="9" max="10" width="9.140625" customWidth="1"/>
    <col min="11" max="11" width="7.85546875" customWidth="1"/>
    <col min="12" max="12" width="8.42578125" customWidth="1"/>
    <col min="13" max="13" width="6.42578125" customWidth="1"/>
    <col min="14" max="14" width="5.28515625" customWidth="1"/>
    <col min="15" max="15" width="6" customWidth="1"/>
    <col min="16" max="17" width="9.140625" customWidth="1"/>
    <col min="19" max="19" width="6.7109375" customWidth="1"/>
    <col min="22" max="22" width="7.5703125" customWidth="1"/>
    <col min="23" max="23" width="6" customWidth="1"/>
    <col min="24" max="24" width="6.7109375" customWidth="1"/>
    <col min="25" max="25" width="7.5703125" customWidth="1"/>
    <col min="28" max="28" width="7.28515625" customWidth="1"/>
    <col min="29" max="29" width="7.85546875" customWidth="1"/>
    <col min="31" max="31" width="11.42578125" customWidth="1"/>
    <col min="32" max="32" width="9.5703125" customWidth="1"/>
    <col min="33" max="33" width="9.140625" customWidth="1"/>
    <col min="34" max="34" width="11.28515625" customWidth="1"/>
    <col min="35" max="35" width="11.5703125" customWidth="1"/>
    <col min="36" max="36" width="7.140625" customWidth="1"/>
    <col min="38" max="38" width="10.5703125" customWidth="1"/>
    <col min="39" max="39" width="4.42578125" customWidth="1"/>
    <col min="41" max="41" width="9" customWidth="1"/>
  </cols>
  <sheetData>
    <row r="1" spans="1:51" ht="18" x14ac:dyDescent="0.3">
      <c r="A1" s="8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8" t="s">
        <v>1</v>
      </c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</row>
    <row r="2" spans="1:51" ht="14.25" thickTop="1" thickBot="1" x14ac:dyDescent="0.25">
      <c r="A2" s="47"/>
      <c r="B2" s="47"/>
      <c r="C2" s="47"/>
      <c r="D2" s="47"/>
      <c r="E2" s="47"/>
      <c r="F2" s="47"/>
      <c r="G2" s="47"/>
      <c r="H2" s="47"/>
      <c r="I2" s="9" t="s">
        <v>2</v>
      </c>
      <c r="J2" s="49"/>
      <c r="K2" s="49"/>
      <c r="L2" s="49"/>
      <c r="M2" s="49"/>
      <c r="N2" s="50"/>
      <c r="O2" s="47"/>
      <c r="P2" s="51" t="s">
        <v>3</v>
      </c>
      <c r="Q2" s="52"/>
      <c r="R2" s="52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</row>
    <row r="3" spans="1:51" ht="17.25" thickTop="1" thickBot="1" x14ac:dyDescent="0.3">
      <c r="A3" s="53" t="s">
        <v>4</v>
      </c>
      <c r="B3" s="10" t="s">
        <v>5</v>
      </c>
      <c r="C3" s="49"/>
      <c r="D3" s="50"/>
      <c r="E3" s="47"/>
      <c r="F3" s="54" t="s">
        <v>6</v>
      </c>
      <c r="G3" s="47"/>
      <c r="H3" s="47"/>
      <c r="I3" s="54" t="s">
        <v>7</v>
      </c>
      <c r="J3" s="55" t="s">
        <v>8</v>
      </c>
      <c r="K3" s="52"/>
      <c r="L3" s="47"/>
      <c r="M3" s="47"/>
      <c r="N3" s="47"/>
      <c r="O3" s="47"/>
      <c r="P3" s="56" t="s">
        <v>9</v>
      </c>
      <c r="Q3" s="57">
        <f>TRUNC(275*C5/9-30+C6)+IF(C5&gt;2,-2,0)+IF(MOD(C14,4)=0,+1,0)</f>
        <v>142</v>
      </c>
      <c r="R3" s="47"/>
      <c r="S3" s="47"/>
      <c r="T3" s="47"/>
      <c r="U3" s="47"/>
      <c r="V3" s="58" t="s">
        <v>10</v>
      </c>
      <c r="W3" s="47"/>
      <c r="X3" s="69">
        <v>0.5</v>
      </c>
      <c r="Y3" s="47"/>
      <c r="Z3" s="47"/>
      <c r="AA3" s="47"/>
      <c r="AB3" s="47"/>
      <c r="AC3" s="47"/>
      <c r="AD3" s="47"/>
      <c r="AE3" s="58" t="s">
        <v>11</v>
      </c>
      <c r="AF3" s="61">
        <v>0.2</v>
      </c>
      <c r="AG3" s="47" t="s">
        <v>12</v>
      </c>
      <c r="AH3" s="58" t="s">
        <v>13</v>
      </c>
      <c r="AK3" s="1">
        <v>70</v>
      </c>
      <c r="AL3" s="47" t="s">
        <v>14</v>
      </c>
    </row>
    <row r="4" spans="1:51" ht="17.25" thickTop="1" thickBot="1" x14ac:dyDescent="0.3">
      <c r="A4" s="47"/>
      <c r="B4" s="47"/>
      <c r="C4" s="47"/>
      <c r="D4" s="47"/>
      <c r="E4" s="59" t="s">
        <v>15</v>
      </c>
      <c r="F4" s="12">
        <v>25</v>
      </c>
      <c r="G4" s="59"/>
      <c r="H4" s="59" t="s">
        <v>16</v>
      </c>
      <c r="I4" s="15">
        <v>0.15</v>
      </c>
      <c r="J4" s="60">
        <f>I4</f>
        <v>0.15</v>
      </c>
      <c r="K4" s="59"/>
      <c r="L4" s="59" t="s">
        <v>17</v>
      </c>
      <c r="M4" s="18">
        <f>J4</f>
        <v>0.15</v>
      </c>
      <c r="N4" s="47"/>
      <c r="O4" s="47"/>
      <c r="P4" s="56" t="s">
        <v>18</v>
      </c>
      <c r="Q4" s="57">
        <f>Q3+F4</f>
        <v>167</v>
      </c>
      <c r="R4" s="47"/>
      <c r="S4" s="47"/>
      <c r="T4" s="47"/>
      <c r="U4" s="47"/>
      <c r="V4" s="58" t="s">
        <v>19</v>
      </c>
      <c r="W4" s="47"/>
      <c r="X4" s="1">
        <v>8</v>
      </c>
      <c r="Y4" s="47" t="s">
        <v>20</v>
      </c>
      <c r="Z4" s="47"/>
      <c r="AA4" s="47"/>
      <c r="AB4" s="47"/>
      <c r="AC4" s="47"/>
      <c r="AD4" s="47"/>
      <c r="AE4" s="58" t="s">
        <v>21</v>
      </c>
      <c r="AF4" s="62">
        <v>0.8</v>
      </c>
      <c r="AG4" s="47" t="s">
        <v>12</v>
      </c>
      <c r="AH4" s="58" t="s">
        <v>22</v>
      </c>
      <c r="AK4" s="3">
        <v>45</v>
      </c>
      <c r="AL4" s="47" t="s">
        <v>14</v>
      </c>
    </row>
    <row r="5" spans="1:51" ht="17.25" thickTop="1" thickBot="1" x14ac:dyDescent="0.3">
      <c r="A5" s="37" t="s">
        <v>23</v>
      </c>
      <c r="B5" s="38" t="s">
        <v>24</v>
      </c>
      <c r="C5" s="11">
        <v>5</v>
      </c>
      <c r="D5" s="47"/>
      <c r="E5" s="59" t="s">
        <v>25</v>
      </c>
      <c r="F5" s="13">
        <v>25</v>
      </c>
      <c r="G5" s="59"/>
      <c r="H5" s="59" t="s">
        <v>26</v>
      </c>
      <c r="I5" s="16">
        <v>1.1000000000000001</v>
      </c>
      <c r="J5" s="39">
        <f>I5+(0.04*($K$8-2)-0.004*($K$9-45))*($M$5/3)^0.3</f>
        <v>1.134218627740277</v>
      </c>
      <c r="K5" s="59"/>
      <c r="L5" s="59" t="s">
        <v>27</v>
      </c>
      <c r="M5" s="4">
        <v>0.4</v>
      </c>
      <c r="N5" s="47" t="s">
        <v>12</v>
      </c>
      <c r="O5" s="47"/>
      <c r="P5" s="56" t="s">
        <v>28</v>
      </c>
      <c r="Q5" s="57">
        <f>Q4+F5</f>
        <v>192</v>
      </c>
      <c r="R5" s="47"/>
      <c r="S5" s="47"/>
      <c r="T5" s="47"/>
      <c r="U5" s="47"/>
      <c r="V5" s="58" t="s">
        <v>29</v>
      </c>
      <c r="W5" s="47"/>
      <c r="X5" s="2">
        <v>22</v>
      </c>
      <c r="Y5" s="47" t="s">
        <v>20</v>
      </c>
      <c r="Z5" s="47"/>
      <c r="AA5" s="47"/>
      <c r="AB5" s="47"/>
      <c r="AC5" s="47"/>
      <c r="AD5" s="47"/>
      <c r="AE5" s="58" t="s">
        <v>30</v>
      </c>
      <c r="AF5" s="3">
        <v>160</v>
      </c>
      <c r="AG5" s="47" t="s">
        <v>31</v>
      </c>
      <c r="AH5" s="47"/>
      <c r="AI5" s="47"/>
      <c r="AJ5" s="47"/>
      <c r="AK5" s="47"/>
      <c r="AL5" s="47"/>
      <c r="AM5" s="47"/>
    </row>
    <row r="6" spans="1:51" ht="15.75" x14ac:dyDescent="0.25">
      <c r="A6" s="47"/>
      <c r="B6" s="38" t="s">
        <v>32</v>
      </c>
      <c r="C6" s="11">
        <v>22</v>
      </c>
      <c r="D6" s="47"/>
      <c r="E6" s="59" t="s">
        <v>33</v>
      </c>
      <c r="F6" s="13">
        <v>30</v>
      </c>
      <c r="G6" s="59"/>
      <c r="H6" s="59" t="s">
        <v>34</v>
      </c>
      <c r="I6" s="17">
        <v>0.25</v>
      </c>
      <c r="J6" s="39">
        <f>IF(I6&lt;0.45,I6,I6+(0.04*($K$8-2)-0.004*($K$9-45))*($M$5/3)^0.3)</f>
        <v>0.25</v>
      </c>
      <c r="K6" s="59"/>
      <c r="L6" s="47"/>
      <c r="M6" s="47"/>
      <c r="N6" s="47"/>
      <c r="O6" s="47"/>
      <c r="P6" s="56" t="s">
        <v>35</v>
      </c>
      <c r="Q6" s="57">
        <f>Q5+F6</f>
        <v>222</v>
      </c>
      <c r="R6" s="47"/>
      <c r="S6" s="47"/>
      <c r="T6" s="47"/>
      <c r="U6" s="47"/>
      <c r="V6" s="58" t="s">
        <v>36</v>
      </c>
      <c r="W6" s="47"/>
      <c r="X6" s="1">
        <v>18</v>
      </c>
      <c r="Y6" s="47" t="s">
        <v>20</v>
      </c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</row>
    <row r="7" spans="1:51" ht="14.25" x14ac:dyDescent="0.25">
      <c r="A7" s="47"/>
      <c r="B7" s="47"/>
      <c r="C7" s="47"/>
      <c r="D7" s="47"/>
      <c r="E7" s="59" t="s">
        <v>37</v>
      </c>
      <c r="F7" s="14">
        <v>20</v>
      </c>
      <c r="G7" s="47"/>
      <c r="H7" s="47"/>
      <c r="I7" s="47"/>
      <c r="J7" s="47"/>
      <c r="K7" s="47"/>
      <c r="L7" s="47"/>
      <c r="M7" s="47"/>
      <c r="N7" s="47"/>
      <c r="O7" s="47"/>
      <c r="P7" s="56" t="s">
        <v>38</v>
      </c>
      <c r="Q7" s="57">
        <f>Q6+F7</f>
        <v>242</v>
      </c>
      <c r="R7" s="47"/>
      <c r="S7" s="47"/>
      <c r="T7" s="47"/>
      <c r="U7" s="47"/>
      <c r="V7" s="58" t="s">
        <v>39</v>
      </c>
      <c r="W7" s="47"/>
      <c r="X7" s="3">
        <v>1</v>
      </c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</row>
    <row r="8" spans="1:51" ht="15.75" x14ac:dyDescent="0.3">
      <c r="A8" s="47"/>
      <c r="B8" s="47"/>
      <c r="C8" s="47"/>
      <c r="D8" s="47"/>
      <c r="E8" s="47"/>
      <c r="F8" s="47"/>
      <c r="G8" s="47"/>
      <c r="H8" s="58" t="s">
        <v>40</v>
      </c>
      <c r="I8" s="47"/>
      <c r="J8" s="47"/>
      <c r="K8" s="28">
        <f>(VLOOKUP(Q6,D14:AP183,38)-VLOOKUP(Q5,D14:AP183,38))/(Q6-Q5)</f>
        <v>1.9780100000000014</v>
      </c>
      <c r="L8" s="29" t="s">
        <v>41</v>
      </c>
      <c r="M8" s="63" t="s">
        <v>42</v>
      </c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65" t="s">
        <v>43</v>
      </c>
      <c r="AI8" s="47"/>
      <c r="AJ8" s="47"/>
      <c r="AK8" s="47"/>
      <c r="AL8" s="47"/>
      <c r="AM8" s="47"/>
      <c r="AQ8" s="71"/>
    </row>
    <row r="9" spans="1:51" ht="15.75" x14ac:dyDescent="0.25">
      <c r="A9" s="68" t="s">
        <v>44</v>
      </c>
      <c r="B9" s="47"/>
      <c r="C9" s="47"/>
      <c r="D9" s="47"/>
      <c r="E9" s="47"/>
      <c r="F9" s="47"/>
      <c r="G9" s="47"/>
      <c r="H9" s="58" t="s">
        <v>45</v>
      </c>
      <c r="I9" s="47"/>
      <c r="J9" s="47"/>
      <c r="K9" s="30">
        <f>(VLOOKUP(Q6,D14:AP183,39)-VLOOKUP(Q5,D14:AP183,39))/(Q6-Q5)</f>
        <v>29.122652042578746</v>
      </c>
      <c r="L9" s="29" t="s">
        <v>14</v>
      </c>
      <c r="M9" s="63" t="s">
        <v>46</v>
      </c>
      <c r="N9" s="47"/>
      <c r="O9" s="47"/>
      <c r="P9" s="47"/>
      <c r="Q9" s="47"/>
      <c r="R9" s="67" t="s">
        <v>47</v>
      </c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67" t="s">
        <v>48</v>
      </c>
      <c r="AF9" s="47"/>
      <c r="AG9" s="47"/>
      <c r="AH9" s="47"/>
      <c r="AI9" s="47"/>
      <c r="AJ9" s="47"/>
      <c r="AK9" s="47"/>
      <c r="AL9" s="47"/>
      <c r="AM9" s="47"/>
      <c r="AO9" s="65" t="s">
        <v>49</v>
      </c>
    </row>
    <row r="10" spans="1:51" ht="15.75" x14ac:dyDescent="0.25">
      <c r="A10" s="68" t="s">
        <v>50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20" t="s">
        <v>51</v>
      </c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20" t="s">
        <v>51</v>
      </c>
      <c r="AI10" s="65" t="s">
        <v>52</v>
      </c>
      <c r="AJ10" s="65"/>
      <c r="AK10" s="65" t="s">
        <v>53</v>
      </c>
      <c r="AL10" s="20" t="s">
        <v>54</v>
      </c>
      <c r="AM10" s="47"/>
      <c r="AO10" s="45" t="s">
        <v>55</v>
      </c>
      <c r="AP10" s="46"/>
    </row>
    <row r="11" spans="1:51" ht="18.75" x14ac:dyDescent="0.35">
      <c r="A11" s="81" t="s">
        <v>56</v>
      </c>
      <c r="B11" s="31"/>
      <c r="C11" s="31"/>
      <c r="D11" s="31"/>
      <c r="E11" s="32"/>
      <c r="F11" s="20" t="s">
        <v>57</v>
      </c>
      <c r="G11" s="31"/>
      <c r="H11" s="31"/>
      <c r="I11" s="66" t="s">
        <v>58</v>
      </c>
      <c r="J11" s="31"/>
      <c r="K11" s="31"/>
      <c r="L11" s="31"/>
      <c r="M11" s="47"/>
      <c r="N11" s="47"/>
      <c r="O11" s="47"/>
      <c r="P11" s="47"/>
      <c r="Q11" s="31"/>
      <c r="R11" s="20" t="s">
        <v>59</v>
      </c>
      <c r="S11" s="64" t="s">
        <v>60</v>
      </c>
      <c r="T11" s="31"/>
      <c r="U11" s="31"/>
      <c r="V11" s="20" t="s">
        <v>61</v>
      </c>
      <c r="W11" s="31"/>
      <c r="X11" s="31"/>
      <c r="Y11" s="31"/>
      <c r="Z11" s="31"/>
      <c r="AA11" s="20" t="s">
        <v>61</v>
      </c>
      <c r="AB11" s="31"/>
      <c r="AC11" s="31"/>
      <c r="AD11" s="31"/>
      <c r="AE11" s="20" t="s">
        <v>62</v>
      </c>
      <c r="AF11" s="20"/>
      <c r="AG11" s="20" t="s">
        <v>63</v>
      </c>
      <c r="AH11" s="20" t="s">
        <v>64</v>
      </c>
      <c r="AI11" s="20" t="s">
        <v>65</v>
      </c>
      <c r="AJ11" s="20"/>
      <c r="AK11" s="33" t="s">
        <v>66</v>
      </c>
      <c r="AL11" s="20" t="s">
        <v>63</v>
      </c>
      <c r="AM11" s="47"/>
      <c r="AO11" s="43" t="s">
        <v>57</v>
      </c>
      <c r="AP11" s="44" t="s">
        <v>67</v>
      </c>
    </row>
    <row r="12" spans="1:51" ht="18.75" x14ac:dyDescent="0.35">
      <c r="A12" s="20"/>
      <c r="B12" s="20"/>
      <c r="C12" s="20"/>
      <c r="D12" s="20"/>
      <c r="E12" s="20" t="s">
        <v>68</v>
      </c>
      <c r="F12" s="34" t="s">
        <v>69</v>
      </c>
      <c r="G12" s="20" t="s">
        <v>70</v>
      </c>
      <c r="H12" s="20" t="s">
        <v>71</v>
      </c>
      <c r="I12" s="33" t="s">
        <v>72</v>
      </c>
      <c r="J12" s="33" t="s">
        <v>73</v>
      </c>
      <c r="K12" s="19" t="s">
        <v>74</v>
      </c>
      <c r="L12" s="20" t="s">
        <v>75</v>
      </c>
      <c r="M12" s="47"/>
      <c r="N12" s="47"/>
      <c r="O12" s="20"/>
      <c r="P12" s="20" t="s">
        <v>76</v>
      </c>
      <c r="Q12" s="31"/>
      <c r="R12" s="58" t="s">
        <v>77</v>
      </c>
      <c r="S12" s="31"/>
      <c r="T12" s="31"/>
      <c r="U12" s="31"/>
      <c r="V12" s="33" t="s">
        <v>78</v>
      </c>
      <c r="W12" s="47"/>
      <c r="X12" s="31"/>
      <c r="Y12" s="20" t="s">
        <v>79</v>
      </c>
      <c r="Z12" s="20" t="s">
        <v>80</v>
      </c>
      <c r="AA12" s="33" t="s">
        <v>81</v>
      </c>
      <c r="AB12" s="31"/>
      <c r="AC12" s="20" t="s">
        <v>82</v>
      </c>
      <c r="AD12" s="20"/>
      <c r="AE12" s="20" t="s">
        <v>83</v>
      </c>
      <c r="AF12" s="20" t="s">
        <v>84</v>
      </c>
      <c r="AG12" s="20" t="s">
        <v>85</v>
      </c>
      <c r="AH12" s="20" t="s">
        <v>86</v>
      </c>
      <c r="AI12" s="70" t="s">
        <v>87</v>
      </c>
      <c r="AJ12" s="20" t="s">
        <v>88</v>
      </c>
      <c r="AK12" s="20" t="s">
        <v>89</v>
      </c>
      <c r="AL12" s="20" t="s">
        <v>90</v>
      </c>
      <c r="AM12" s="47"/>
      <c r="AO12" s="43" t="s">
        <v>91</v>
      </c>
      <c r="AP12" s="44" t="s">
        <v>92</v>
      </c>
    </row>
    <row r="13" spans="1:51" ht="19.5" thickBot="1" x14ac:dyDescent="0.4">
      <c r="A13" s="21" t="s">
        <v>24</v>
      </c>
      <c r="B13" s="21" t="s">
        <v>32</v>
      </c>
      <c r="C13" s="21" t="s">
        <v>93</v>
      </c>
      <c r="D13" s="22" t="s">
        <v>94</v>
      </c>
      <c r="E13" s="23" t="s">
        <v>95</v>
      </c>
      <c r="F13" s="24" t="s">
        <v>41</v>
      </c>
      <c r="G13" s="23" t="s">
        <v>95</v>
      </c>
      <c r="H13" s="23" t="s">
        <v>96</v>
      </c>
      <c r="I13" s="25" t="s">
        <v>97</v>
      </c>
      <c r="J13" s="25" t="s">
        <v>97</v>
      </c>
      <c r="K13" s="25" t="s">
        <v>14</v>
      </c>
      <c r="L13" s="23" t="s">
        <v>20</v>
      </c>
      <c r="M13" s="47"/>
      <c r="N13" s="47"/>
      <c r="O13" s="22" t="s">
        <v>98</v>
      </c>
      <c r="P13" s="25" t="s">
        <v>12</v>
      </c>
      <c r="Q13" s="22" t="s">
        <v>99</v>
      </c>
      <c r="R13" s="25" t="s">
        <v>20</v>
      </c>
      <c r="S13" s="22" t="s">
        <v>100</v>
      </c>
      <c r="T13" s="22" t="s">
        <v>101</v>
      </c>
      <c r="U13" s="22" t="s">
        <v>102</v>
      </c>
      <c r="V13" s="25" t="s">
        <v>20</v>
      </c>
      <c r="W13" s="22" t="s">
        <v>103</v>
      </c>
      <c r="X13" s="22" t="s">
        <v>104</v>
      </c>
      <c r="Y13" s="25" t="s">
        <v>96</v>
      </c>
      <c r="Z13" s="25" t="s">
        <v>96</v>
      </c>
      <c r="AA13" s="25" t="s">
        <v>20</v>
      </c>
      <c r="AB13" s="22" t="s">
        <v>89</v>
      </c>
      <c r="AC13" s="25" t="s">
        <v>96</v>
      </c>
      <c r="AD13" s="26"/>
      <c r="AE13" s="25" t="s">
        <v>105</v>
      </c>
      <c r="AF13" s="25" t="s">
        <v>20</v>
      </c>
      <c r="AG13" s="25" t="s">
        <v>20</v>
      </c>
      <c r="AH13" s="25" t="s">
        <v>20</v>
      </c>
      <c r="AI13" s="25" t="s">
        <v>20</v>
      </c>
      <c r="AJ13" s="25"/>
      <c r="AK13" s="22" t="s">
        <v>106</v>
      </c>
      <c r="AL13" s="25" t="s">
        <v>20</v>
      </c>
      <c r="AM13" s="25"/>
      <c r="AN13" s="5"/>
      <c r="AO13" s="41" t="s">
        <v>41</v>
      </c>
      <c r="AP13" s="42" t="s">
        <v>14</v>
      </c>
      <c r="AX13" s="40" t="s">
        <v>107</v>
      </c>
    </row>
    <row r="14" spans="1:51" ht="13.5" thickTop="1" x14ac:dyDescent="0.2">
      <c r="A14" s="31">
        <v>5</v>
      </c>
      <c r="B14" s="31">
        <v>15</v>
      </c>
      <c r="C14" s="31">
        <v>74</v>
      </c>
      <c r="D14" s="31">
        <f>INT(275*A14/9-30+B14)+IF(A14&gt;2,-2,0)+IF(MOD(C14,4)=0,IF(A14&gt;2,1,0),0)</f>
        <v>135</v>
      </c>
      <c r="E14" s="72">
        <v>10</v>
      </c>
      <c r="F14" s="73">
        <v>5.7655000000000003</v>
      </c>
      <c r="G14" s="73">
        <v>0</v>
      </c>
      <c r="H14" s="74">
        <v>3.4</v>
      </c>
      <c r="I14" s="75">
        <f>0.6108*EXP((17.27*G14)/(G14+237.3))</f>
        <v>0.61080000000000001</v>
      </c>
      <c r="J14" s="75">
        <f>0.6108*EXP((17.27*E14)/(E14+237.3))</f>
        <v>1.2279626193393784</v>
      </c>
      <c r="K14" s="76">
        <f t="shared" ref="K14:K45" si="0">I14/J14*100</f>
        <v>49.74092780842134</v>
      </c>
      <c r="L14" s="77">
        <v>0</v>
      </c>
      <c r="M14" s="31"/>
      <c r="N14" s="31"/>
      <c r="O14" s="75">
        <f t="shared" ref="O14:O45" si="1">IF(D14&lt;$Q$4,$J$4,IF(D14&lt;$Q$5,$J$4+(D14-$Q$4)/$F$5*($J$5-$J$4),IF(D14&lt;$Q$6,$J$5,IF(D14&lt;$Q$7,$J$5+(D14-$Q$6)/$F$7*($J$6-$J$5),$J$4))))</f>
        <v>0.15</v>
      </c>
      <c r="P14" s="78">
        <f t="shared" ref="P14:P45" si="2">MAX(O14/$J$5*$M$5,P13)</f>
        <v>5.2899854166157556E-2</v>
      </c>
      <c r="Q14" s="79">
        <f t="shared" ref="Q14:Q45" si="3">MAX(1.2+(0.04*(F14*0.9-2)-0.004*(K14-45))*(P14/3)^0.3,O14+0.05)</f>
        <v>1.2323375379417425</v>
      </c>
      <c r="R14" s="72">
        <v>0</v>
      </c>
      <c r="S14" s="79">
        <f t="shared" ref="S14:S45" si="4">MAX(((O14-M$4)/(Q14-M$4))^(1+0.5*P14),0.01)</f>
        <v>0.01</v>
      </c>
      <c r="T14" s="79">
        <f>IF(R14&gt;0,X$3,IF(L14&gt;0,1,X7))</f>
        <v>1</v>
      </c>
      <c r="U14" s="79">
        <f t="shared" ref="U14:U45" si="5">MIN(1-S14,T14)</f>
        <v>0.99</v>
      </c>
      <c r="V14" s="73">
        <f>X6</f>
        <v>18</v>
      </c>
      <c r="W14" s="79">
        <f t="shared" ref="W14:W45" si="6">MAX(IF(V14&lt;X$4,1,(X$5-V14)/(X$5-X$4)),0)</f>
        <v>0.2857142857142857</v>
      </c>
      <c r="X14" s="79">
        <f t="shared" ref="X14:X45" si="7">MIN(+W14*(Q14-O14),U14*Q14)</f>
        <v>0.3092392965547836</v>
      </c>
      <c r="Y14" s="79">
        <f t="shared" ref="Y14:Y45" si="8">X14*H14</f>
        <v>1.0514136082862642</v>
      </c>
      <c r="Z14" s="79">
        <f>MAX(L14+R14,0)</f>
        <v>0</v>
      </c>
      <c r="AA14" s="78">
        <f>V14-L14-R14+Y14/U14+Z14</f>
        <v>19.062033947763904</v>
      </c>
      <c r="AB14" s="79">
        <f t="shared" ref="AB14:AB45" si="9">O14+X14</f>
        <v>0.45923929655478357</v>
      </c>
      <c r="AC14" s="78">
        <f t="shared" ref="AC14:AC45" si="10">AB14*H14</f>
        <v>1.5614136082862642</v>
      </c>
      <c r="AD14" s="79"/>
      <c r="AE14" s="75">
        <f t="shared" ref="AE14:AE45" si="11">MAX((O14-$J$4)/($J$5-$J$4)*($AF$4-$AF$3)+$AF$3,AE13)</f>
        <v>0.2</v>
      </c>
      <c r="AF14" s="73">
        <f t="shared" ref="AF14:AF45" si="12">MAX(IF(D14&lt;Q$4,AK$3,AK$4)/100*AE14*$AF$5,AF13)</f>
        <v>22.4</v>
      </c>
      <c r="AG14" s="73">
        <f>$X$6-L14+AC14</f>
        <v>19.561413608286266</v>
      </c>
      <c r="AH14" s="73">
        <f>IF(D14&gt;=Q$3,IF(D14&lt;(Q$6+Q$7)/2,IF(AG14&gt;AF14,AG14,0),0),0)</f>
        <v>0</v>
      </c>
      <c r="AI14" s="73">
        <f>MAX(+L14-AC14-$X$6,0)</f>
        <v>0</v>
      </c>
      <c r="AJ14" s="79">
        <f>IF(AG14&gt;AF14,(AE14*AF$5-AG14)/(AE14*AF$5-AF14),1)</f>
        <v>1</v>
      </c>
      <c r="AK14" s="80">
        <f>X14+O14*AJ14</f>
        <v>0.45923929655478357</v>
      </c>
      <c r="AL14" s="73">
        <f>+$X$6-L14+AK14*H14+AI14</f>
        <v>19.561413608286266</v>
      </c>
      <c r="AM14" s="27"/>
      <c r="AO14" s="35">
        <f>F14</f>
        <v>5.7655000000000003</v>
      </c>
      <c r="AP14" s="36">
        <f>K14</f>
        <v>49.74092780842134</v>
      </c>
    </row>
    <row r="15" spans="1:51" x14ac:dyDescent="0.2">
      <c r="A15" s="31">
        <v>5</v>
      </c>
      <c r="B15" s="31">
        <v>16</v>
      </c>
      <c r="C15" s="31">
        <v>74</v>
      </c>
      <c r="D15" s="31">
        <f>INT(275*A15/9-30+B15)+IF(A15&gt;2,-2,0)+IF(MOD(C15,4)=0,IF(A15&gt;2,1,0),0)</f>
        <v>136</v>
      </c>
      <c r="E15" s="72">
        <v>13.3</v>
      </c>
      <c r="F15" s="73">
        <v>2.2174999999999998</v>
      </c>
      <c r="G15" s="73">
        <v>-5</v>
      </c>
      <c r="H15" s="74">
        <v>4.0999999999999996</v>
      </c>
      <c r="I15" s="75">
        <f>0.6108*EXP((17.27*G15)/(G15+237.3))</f>
        <v>0.42117649202727186</v>
      </c>
      <c r="J15" s="75">
        <f>0.6108*EXP((17.27*E15)/(E15+237.3))</f>
        <v>1.5274177129026663</v>
      </c>
      <c r="K15" s="76">
        <f t="shared" si="0"/>
        <v>27.574414547470361</v>
      </c>
      <c r="L15" s="77">
        <v>0</v>
      </c>
      <c r="M15" s="31"/>
      <c r="N15" s="31"/>
      <c r="O15" s="75">
        <f t="shared" si="1"/>
        <v>0.15</v>
      </c>
      <c r="P15" s="78">
        <f t="shared" si="2"/>
        <v>5.2899854166157556E-2</v>
      </c>
      <c r="Q15" s="79">
        <f t="shared" si="3"/>
        <v>1.220705552446699</v>
      </c>
      <c r="R15" s="72">
        <f>IF(AH14&gt;0,AH14/$X$3,0)</f>
        <v>0</v>
      </c>
      <c r="S15" s="79">
        <f t="shared" si="4"/>
        <v>0.01</v>
      </c>
      <c r="T15" s="79">
        <f t="shared" ref="T15:T46" si="13">IF(R15&gt;0,X$3,IF(L15&gt;0,1,T14))</f>
        <v>1</v>
      </c>
      <c r="U15" s="79">
        <f t="shared" si="5"/>
        <v>0.99</v>
      </c>
      <c r="V15" s="73">
        <f t="shared" ref="V15:V46" si="14">MAX(AA14-L15-R15,0)</f>
        <v>19.062033947763904</v>
      </c>
      <c r="W15" s="79">
        <f t="shared" si="6"/>
        <v>0.20985471801686398</v>
      </c>
      <c r="X15" s="79">
        <f t="shared" si="7"/>
        <v>0.2246926117877926</v>
      </c>
      <c r="Y15" s="79">
        <f t="shared" si="8"/>
        <v>0.92123970832994961</v>
      </c>
      <c r="Z15" s="79">
        <f t="shared" ref="Z15:Z45" si="15">MAX(L15+R15-AA14,0)</f>
        <v>0</v>
      </c>
      <c r="AA15" s="78">
        <f t="shared" ref="AA15:AA46" si="16">AA14-L15-R15+Y15/U15+Z15</f>
        <v>19.992579107693146</v>
      </c>
      <c r="AB15" s="79">
        <f t="shared" si="9"/>
        <v>0.37469261178779256</v>
      </c>
      <c r="AC15" s="78">
        <f t="shared" si="10"/>
        <v>1.5362397083299493</v>
      </c>
      <c r="AD15" s="79"/>
      <c r="AE15" s="75">
        <f t="shared" si="11"/>
        <v>0.2</v>
      </c>
      <c r="AF15" s="73">
        <f t="shared" si="12"/>
        <v>22.4</v>
      </c>
      <c r="AG15" s="73">
        <f>AL14-L15-AH14+AC15</f>
        <v>21.097653316616213</v>
      </c>
      <c r="AH15" s="73">
        <f t="shared" ref="AH15:AH78" si="17">IF(D15&gt;=Q$3,IF(D15&lt;(Q$6+Q$7)/2,IF(AG15&gt;AF15,AG15,0),0),0)</f>
        <v>0</v>
      </c>
      <c r="AI15" s="73">
        <f>MAX(+L15+AH14-AC15-AL14,0)</f>
        <v>0</v>
      </c>
      <c r="AJ15" s="79">
        <f>IF(AG15&gt;AF15,(AE15*AF$5-AG15)/(AE15*AF$5-AF15),1)</f>
        <v>1</v>
      </c>
      <c r="AK15" s="80">
        <f>X15+O15*AJ15</f>
        <v>0.37469261178779256</v>
      </c>
      <c r="AL15" s="73">
        <f>+AL14-L15-AH14+AK15*H15+AI15</f>
        <v>21.097653316616213</v>
      </c>
      <c r="AM15" s="27"/>
      <c r="AO15" s="35">
        <f t="shared" ref="AO15:AO46" si="18">AO14+F15</f>
        <v>7.9830000000000005</v>
      </c>
      <c r="AP15" s="36">
        <f t="shared" ref="AP15:AP46" si="19">AP14+K15</f>
        <v>77.315342355891701</v>
      </c>
    </row>
    <row r="16" spans="1:51" x14ac:dyDescent="0.2">
      <c r="A16" s="31">
        <v>5</v>
      </c>
      <c r="B16" s="31">
        <v>17</v>
      </c>
      <c r="C16" s="31">
        <v>74</v>
      </c>
      <c r="D16" s="31">
        <f t="shared" ref="D16:D79" si="20">INT(275*A16/9-30+B16)+IF(A16&gt;2,-2,0)+IF(MOD(C16,4)=0,IF(A16&gt;2,1,0),0)</f>
        <v>137</v>
      </c>
      <c r="E16" s="72">
        <v>13.3</v>
      </c>
      <c r="F16" s="73">
        <v>3.8140999999999998</v>
      </c>
      <c r="G16" s="73">
        <v>-1.1000000000000001</v>
      </c>
      <c r="H16" s="74">
        <v>3.7</v>
      </c>
      <c r="I16" s="75">
        <f t="shared" ref="I16:I79" si="21">0.6108*EXP((17.27*G16)/(G16+237.3))</f>
        <v>0.56359841605757099</v>
      </c>
      <c r="J16" s="75">
        <f t="shared" ref="J16:J79" si="22">0.6108*EXP((17.27*E16)/(E16+237.3))</f>
        <v>1.5274177129026663</v>
      </c>
      <c r="K16" s="76">
        <f t="shared" si="0"/>
        <v>36.898774401831616</v>
      </c>
      <c r="L16" s="77">
        <v>0</v>
      </c>
      <c r="M16" s="31"/>
      <c r="N16" s="31"/>
      <c r="O16" s="75">
        <f t="shared" si="1"/>
        <v>0.15</v>
      </c>
      <c r="P16" s="78">
        <f t="shared" si="2"/>
        <v>5.2899854166157556E-2</v>
      </c>
      <c r="Q16" s="79">
        <f t="shared" si="3"/>
        <v>1.2267148621067412</v>
      </c>
      <c r="R16" s="72">
        <f t="shared" ref="R16:R79" si="23">IF(AH15&gt;0,AH15/$X$3,0)</f>
        <v>0</v>
      </c>
      <c r="S16" s="79">
        <f t="shared" si="4"/>
        <v>0.01</v>
      </c>
      <c r="T16" s="79">
        <f t="shared" si="13"/>
        <v>1</v>
      </c>
      <c r="U16" s="79">
        <f t="shared" si="5"/>
        <v>0.99</v>
      </c>
      <c r="V16" s="73">
        <f t="shared" si="14"/>
        <v>19.992579107693146</v>
      </c>
      <c r="W16" s="79">
        <f t="shared" si="6"/>
        <v>0.14338720659334672</v>
      </c>
      <c r="X16" s="79">
        <f t="shared" si="7"/>
        <v>0.15438713637502613</v>
      </c>
      <c r="Y16" s="79">
        <f t="shared" si="8"/>
        <v>0.57123240458759672</v>
      </c>
      <c r="Z16" s="79">
        <f t="shared" si="15"/>
        <v>0</v>
      </c>
      <c r="AA16" s="78">
        <f t="shared" si="16"/>
        <v>20.569581536569505</v>
      </c>
      <c r="AB16" s="79">
        <f t="shared" si="9"/>
        <v>0.30438713637502612</v>
      </c>
      <c r="AC16" s="78">
        <f t="shared" si="10"/>
        <v>1.1262324045875967</v>
      </c>
      <c r="AD16" s="79"/>
      <c r="AE16" s="75">
        <f t="shared" si="11"/>
        <v>0.2</v>
      </c>
      <c r="AF16" s="73">
        <f t="shared" si="12"/>
        <v>22.4</v>
      </c>
      <c r="AG16" s="73">
        <f>AL15-L16-AH15+AC16</f>
        <v>22.223885721203811</v>
      </c>
      <c r="AH16" s="73">
        <f t="shared" si="17"/>
        <v>0</v>
      </c>
      <c r="AI16" s="73">
        <f t="shared" ref="AI16:AI79" si="24">MAX(+L16+AH15-AC16-AL15,0)</f>
        <v>0</v>
      </c>
      <c r="AJ16" s="79">
        <f>IF(AG16&gt;AF16,(AE16*AF$5-AG16)/(AE16*AF$5-AF16),1)</f>
        <v>1</v>
      </c>
      <c r="AK16" s="80">
        <f>X16+O16*AJ16</f>
        <v>0.30438713637502612</v>
      </c>
      <c r="AL16" s="73">
        <f t="shared" ref="AL16:AL79" si="25">+AL15-L16-AH15+AK16*H16+AI16</f>
        <v>22.223885721203811</v>
      </c>
      <c r="AM16" s="27"/>
      <c r="AO16" s="35">
        <f t="shared" si="18"/>
        <v>11.7971</v>
      </c>
      <c r="AP16" s="36">
        <f t="shared" si="19"/>
        <v>114.21411675772332</v>
      </c>
      <c r="AX16" t="s">
        <v>108</v>
      </c>
      <c r="AY16" t="s">
        <v>109</v>
      </c>
    </row>
    <row r="17" spans="1:51" x14ac:dyDescent="0.2">
      <c r="A17" s="31">
        <v>5</v>
      </c>
      <c r="B17" s="31">
        <v>18</v>
      </c>
      <c r="C17" s="31">
        <v>74</v>
      </c>
      <c r="D17" s="31">
        <f t="shared" si="20"/>
        <v>138</v>
      </c>
      <c r="E17" s="72">
        <v>13.3</v>
      </c>
      <c r="F17" s="73">
        <v>3.1044999999999998</v>
      </c>
      <c r="G17" s="73">
        <v>-2.8</v>
      </c>
      <c r="H17" s="74">
        <v>3.8</v>
      </c>
      <c r="I17" s="75">
        <f t="shared" si="21"/>
        <v>0.49698538445082008</v>
      </c>
      <c r="J17" s="75">
        <f t="shared" si="22"/>
        <v>1.5274177129026663</v>
      </c>
      <c r="K17" s="76">
        <f t="shared" si="0"/>
        <v>32.537620865111059</v>
      </c>
      <c r="L17" s="77">
        <v>0</v>
      </c>
      <c r="M17" s="31"/>
      <c r="N17" s="31"/>
      <c r="O17" s="75">
        <f t="shared" si="1"/>
        <v>0.15</v>
      </c>
      <c r="P17" s="78">
        <f t="shared" si="2"/>
        <v>5.2899854166157556E-2</v>
      </c>
      <c r="Q17" s="79">
        <f t="shared" si="3"/>
        <v>1.2243025258746356</v>
      </c>
      <c r="R17" s="72">
        <f t="shared" si="23"/>
        <v>0</v>
      </c>
      <c r="S17" s="79">
        <f t="shared" si="4"/>
        <v>0.01</v>
      </c>
      <c r="T17" s="79">
        <f t="shared" si="13"/>
        <v>1</v>
      </c>
      <c r="U17" s="79">
        <f t="shared" si="5"/>
        <v>0.99</v>
      </c>
      <c r="V17" s="73">
        <f t="shared" si="14"/>
        <v>20.569581536569505</v>
      </c>
      <c r="W17" s="79">
        <f t="shared" si="6"/>
        <v>0.10217274738789252</v>
      </c>
      <c r="X17" s="79">
        <f t="shared" si="7"/>
        <v>0.10976444059436402</v>
      </c>
      <c r="Y17" s="79">
        <f t="shared" si="8"/>
        <v>0.41710487425858328</v>
      </c>
      <c r="Z17" s="79">
        <f t="shared" si="15"/>
        <v>0</v>
      </c>
      <c r="AA17" s="78">
        <f t="shared" si="16"/>
        <v>20.990899591376156</v>
      </c>
      <c r="AB17" s="79">
        <f t="shared" si="9"/>
        <v>0.25976444059436399</v>
      </c>
      <c r="AC17" s="78">
        <f t="shared" si="10"/>
        <v>0.98710487425858306</v>
      </c>
      <c r="AD17" s="79"/>
      <c r="AE17" s="75">
        <f t="shared" si="11"/>
        <v>0.2</v>
      </c>
      <c r="AF17" s="73">
        <f t="shared" si="12"/>
        <v>22.4</v>
      </c>
      <c r="AG17" s="73">
        <f t="shared" ref="AG17:AG80" si="26">AL16-L17-AH16+AC17</f>
        <v>23.210990595462395</v>
      </c>
      <c r="AH17" s="73">
        <f t="shared" si="17"/>
        <v>0</v>
      </c>
      <c r="AI17" s="73">
        <f t="shared" si="24"/>
        <v>0</v>
      </c>
      <c r="AJ17" s="79">
        <f>IF(AG17&gt;AF17,(AE17*AF$5-AG17)/(AE17*AF$5-AF17),1)</f>
        <v>0.9155218129726671</v>
      </c>
      <c r="AK17" s="80">
        <f>X17+O17*AJ17</f>
        <v>0.24709271254026408</v>
      </c>
      <c r="AL17" s="73">
        <f t="shared" si="25"/>
        <v>23.162838028856815</v>
      </c>
      <c r="AM17" s="27"/>
      <c r="AO17" s="35">
        <f t="shared" si="18"/>
        <v>14.9016</v>
      </c>
      <c r="AP17" s="36">
        <f t="shared" si="19"/>
        <v>146.75173762283438</v>
      </c>
      <c r="AX17" t="s">
        <v>108</v>
      </c>
      <c r="AY17" t="s">
        <v>109</v>
      </c>
    </row>
    <row r="18" spans="1:51" x14ac:dyDescent="0.2">
      <c r="A18" s="31">
        <v>5</v>
      </c>
      <c r="B18" s="31">
        <v>19</v>
      </c>
      <c r="C18" s="31">
        <v>74</v>
      </c>
      <c r="D18" s="31">
        <f t="shared" si="20"/>
        <v>139</v>
      </c>
      <c r="E18" s="72">
        <v>13.3</v>
      </c>
      <c r="F18" s="73">
        <v>4.5236999999999998</v>
      </c>
      <c r="G18" s="73">
        <v>-0.6</v>
      </c>
      <c r="H18" s="74">
        <v>3.1</v>
      </c>
      <c r="I18" s="75">
        <f t="shared" si="21"/>
        <v>0.58463787619877605</v>
      </c>
      <c r="J18" s="75">
        <f t="shared" si="22"/>
        <v>1.5274177129026663</v>
      </c>
      <c r="K18" s="76">
        <f t="shared" si="0"/>
        <v>38.276227338476055</v>
      </c>
      <c r="L18" s="77">
        <v>2.54</v>
      </c>
      <c r="M18" s="31"/>
      <c r="N18" s="31"/>
      <c r="O18" s="75">
        <f t="shared" si="1"/>
        <v>0.15</v>
      </c>
      <c r="P18" s="78">
        <f t="shared" si="2"/>
        <v>5.2899854166157556E-2</v>
      </c>
      <c r="Q18" s="79">
        <f t="shared" si="3"/>
        <v>1.2326811801350495</v>
      </c>
      <c r="R18" s="72">
        <f t="shared" si="23"/>
        <v>0</v>
      </c>
      <c r="S18" s="79">
        <f t="shared" si="4"/>
        <v>0.01</v>
      </c>
      <c r="T18" s="79">
        <f t="shared" si="13"/>
        <v>1</v>
      </c>
      <c r="U18" s="79">
        <f t="shared" si="5"/>
        <v>0.99</v>
      </c>
      <c r="V18" s="73">
        <f t="shared" si="14"/>
        <v>18.450899591376157</v>
      </c>
      <c r="W18" s="79">
        <f t="shared" si="6"/>
        <v>0.25350717204456025</v>
      </c>
      <c r="X18" s="79">
        <f t="shared" si="7"/>
        <v>0.27446744420190355</v>
      </c>
      <c r="Y18" s="79">
        <f t="shared" si="8"/>
        <v>0.85084907702590107</v>
      </c>
      <c r="Z18" s="79">
        <f t="shared" si="15"/>
        <v>0</v>
      </c>
      <c r="AA18" s="78">
        <f t="shared" si="16"/>
        <v>19.310343103523532</v>
      </c>
      <c r="AB18" s="79">
        <f t="shared" si="9"/>
        <v>0.42446744420190352</v>
      </c>
      <c r="AC18" s="78">
        <f t="shared" si="10"/>
        <v>1.315849077025901</v>
      </c>
      <c r="AD18" s="79"/>
      <c r="AE18" s="75">
        <f t="shared" si="11"/>
        <v>0.2</v>
      </c>
      <c r="AF18" s="73">
        <f t="shared" si="12"/>
        <v>22.4</v>
      </c>
      <c r="AG18" s="73">
        <f t="shared" si="26"/>
        <v>21.938687105882718</v>
      </c>
      <c r="AH18" s="73">
        <f t="shared" si="17"/>
        <v>0</v>
      </c>
      <c r="AI18" s="73">
        <f t="shared" si="24"/>
        <v>0</v>
      </c>
      <c r="AJ18" s="79">
        <f t="shared" ref="AJ18:AJ81" si="27">IF(AG18&gt;AF18,(AE18*AF$5-AG18)/(AE18*AF$5-AF18),1)</f>
        <v>1</v>
      </c>
      <c r="AK18" s="80">
        <f t="shared" ref="AK18:AK81" si="28">X18+O18*AJ18</f>
        <v>0.42446744420190352</v>
      </c>
      <c r="AL18" s="73">
        <f t="shared" si="25"/>
        <v>21.938687105882718</v>
      </c>
      <c r="AM18" s="27"/>
      <c r="AO18" s="35">
        <f t="shared" si="18"/>
        <v>19.4253</v>
      </c>
      <c r="AP18" s="36">
        <f t="shared" si="19"/>
        <v>185.02796496131043</v>
      </c>
      <c r="AX18" t="s">
        <v>108</v>
      </c>
      <c r="AY18" t="s">
        <v>109</v>
      </c>
    </row>
    <row r="19" spans="1:51" x14ac:dyDescent="0.2">
      <c r="A19" s="31">
        <v>5</v>
      </c>
      <c r="B19" s="31">
        <v>20</v>
      </c>
      <c r="C19" s="31">
        <v>74</v>
      </c>
      <c r="D19" s="31">
        <f t="shared" si="20"/>
        <v>140</v>
      </c>
      <c r="E19" s="72">
        <v>12.8</v>
      </c>
      <c r="F19" s="73">
        <v>8.4265000000000008</v>
      </c>
      <c r="G19" s="73">
        <v>3.3</v>
      </c>
      <c r="H19" s="74">
        <v>2.8</v>
      </c>
      <c r="I19" s="75">
        <f t="shared" si="21"/>
        <v>0.77405265232365905</v>
      </c>
      <c r="J19" s="75">
        <f t="shared" si="22"/>
        <v>1.4782881252432811</v>
      </c>
      <c r="K19" s="76">
        <f t="shared" si="0"/>
        <v>52.3614198819512</v>
      </c>
      <c r="L19" s="77">
        <v>0.7619999999999999</v>
      </c>
      <c r="M19" s="31"/>
      <c r="N19" s="31"/>
      <c r="O19" s="75">
        <f t="shared" si="1"/>
        <v>0.15</v>
      </c>
      <c r="P19" s="78">
        <f t="shared" si="2"/>
        <v>5.2899854166157556E-2</v>
      </c>
      <c r="Q19" s="79">
        <f t="shared" si="3"/>
        <v>1.2577426100555138</v>
      </c>
      <c r="R19" s="72">
        <f t="shared" si="23"/>
        <v>0</v>
      </c>
      <c r="S19" s="79">
        <f t="shared" si="4"/>
        <v>0.01</v>
      </c>
      <c r="T19" s="79">
        <f t="shared" si="13"/>
        <v>1</v>
      </c>
      <c r="U19" s="79">
        <f t="shared" si="5"/>
        <v>0.99</v>
      </c>
      <c r="V19" s="73">
        <f t="shared" si="14"/>
        <v>18.548343103523532</v>
      </c>
      <c r="W19" s="79">
        <f t="shared" si="6"/>
        <v>0.24654692117689056</v>
      </c>
      <c r="X19" s="79">
        <f t="shared" si="7"/>
        <v>0.27311052996563978</v>
      </c>
      <c r="Y19" s="79">
        <f t="shared" si="8"/>
        <v>0.76470948390379134</v>
      </c>
      <c r="Z19" s="79">
        <f t="shared" si="15"/>
        <v>0</v>
      </c>
      <c r="AA19" s="78">
        <f t="shared" si="16"/>
        <v>19.320776925648573</v>
      </c>
      <c r="AB19" s="79">
        <f t="shared" si="9"/>
        <v>0.4231105299656398</v>
      </c>
      <c r="AC19" s="78">
        <f t="shared" si="10"/>
        <v>1.1847094839037913</v>
      </c>
      <c r="AD19" s="79"/>
      <c r="AE19" s="75">
        <f t="shared" si="11"/>
        <v>0.2</v>
      </c>
      <c r="AF19" s="73">
        <f t="shared" si="12"/>
        <v>22.4</v>
      </c>
      <c r="AG19" s="73">
        <f t="shared" si="26"/>
        <v>22.361396589786509</v>
      </c>
      <c r="AH19" s="73">
        <f t="shared" si="17"/>
        <v>0</v>
      </c>
      <c r="AI19" s="73">
        <f t="shared" si="24"/>
        <v>0</v>
      </c>
      <c r="AJ19" s="79">
        <f t="shared" si="27"/>
        <v>1</v>
      </c>
      <c r="AK19" s="80">
        <f t="shared" si="28"/>
        <v>0.4231105299656398</v>
      </c>
      <c r="AL19" s="73">
        <f t="shared" si="25"/>
        <v>22.361396589786509</v>
      </c>
      <c r="AM19" s="27"/>
      <c r="AO19" s="35">
        <f t="shared" si="18"/>
        <v>27.851800000000001</v>
      </c>
      <c r="AP19" s="36">
        <f t="shared" si="19"/>
        <v>237.38938484326164</v>
      </c>
      <c r="AX19" t="s">
        <v>108</v>
      </c>
      <c r="AY19" t="s">
        <v>109</v>
      </c>
    </row>
    <row r="20" spans="1:51" x14ac:dyDescent="0.2">
      <c r="A20" s="31">
        <v>5</v>
      </c>
      <c r="B20" s="31">
        <v>21</v>
      </c>
      <c r="C20" s="31">
        <v>74</v>
      </c>
      <c r="D20" s="31">
        <f t="shared" si="20"/>
        <v>141</v>
      </c>
      <c r="E20" s="72">
        <v>17.2</v>
      </c>
      <c r="F20" s="73">
        <v>3.548</v>
      </c>
      <c r="G20" s="73">
        <v>-0.6</v>
      </c>
      <c r="H20" s="74">
        <v>4.8</v>
      </c>
      <c r="I20" s="75">
        <f t="shared" si="21"/>
        <v>0.58463787619877605</v>
      </c>
      <c r="J20" s="75">
        <f t="shared" si="22"/>
        <v>1.9624256575788694</v>
      </c>
      <c r="K20" s="76">
        <f t="shared" si="0"/>
        <v>29.791593579145793</v>
      </c>
      <c r="L20" s="77">
        <v>0</v>
      </c>
      <c r="M20" s="31"/>
      <c r="N20" s="31"/>
      <c r="O20" s="75">
        <f t="shared" si="1"/>
        <v>0.15</v>
      </c>
      <c r="P20" s="78">
        <f t="shared" si="2"/>
        <v>5.2899854166157556E-2</v>
      </c>
      <c r="Q20" s="79">
        <f t="shared" si="3"/>
        <v>1.2323278114294691</v>
      </c>
      <c r="R20" s="72">
        <f t="shared" si="23"/>
        <v>0</v>
      </c>
      <c r="S20" s="79">
        <f t="shared" si="4"/>
        <v>0.01</v>
      </c>
      <c r="T20" s="79">
        <f t="shared" si="13"/>
        <v>1</v>
      </c>
      <c r="U20" s="79">
        <f t="shared" si="5"/>
        <v>0.99</v>
      </c>
      <c r="V20" s="73">
        <f t="shared" si="14"/>
        <v>19.320776925648573</v>
      </c>
      <c r="W20" s="79">
        <f t="shared" si="6"/>
        <v>0.19137307673938761</v>
      </c>
      <c r="X20" s="79">
        <f t="shared" si="7"/>
        <v>0.20712840331386526</v>
      </c>
      <c r="Y20" s="79">
        <f t="shared" si="8"/>
        <v>0.99421633590655323</v>
      </c>
      <c r="Z20" s="79">
        <f t="shared" si="15"/>
        <v>0</v>
      </c>
      <c r="AA20" s="78">
        <f t="shared" si="16"/>
        <v>20.325035850806707</v>
      </c>
      <c r="AB20" s="79">
        <f t="shared" si="9"/>
        <v>0.35712840331386525</v>
      </c>
      <c r="AC20" s="78">
        <f t="shared" si="10"/>
        <v>1.7142163359065532</v>
      </c>
      <c r="AD20" s="79"/>
      <c r="AE20" s="75">
        <f t="shared" si="11"/>
        <v>0.2</v>
      </c>
      <c r="AF20" s="73">
        <f t="shared" si="12"/>
        <v>22.4</v>
      </c>
      <c r="AG20" s="73">
        <f t="shared" si="26"/>
        <v>24.075612925693061</v>
      </c>
      <c r="AH20" s="73">
        <f t="shared" si="17"/>
        <v>0</v>
      </c>
      <c r="AI20" s="73">
        <f t="shared" si="24"/>
        <v>0</v>
      </c>
      <c r="AJ20" s="79">
        <f t="shared" si="27"/>
        <v>0.82545698690697267</v>
      </c>
      <c r="AK20" s="80">
        <f t="shared" si="28"/>
        <v>0.33094695134991114</v>
      </c>
      <c r="AL20" s="73">
        <f t="shared" si="25"/>
        <v>23.94994195626608</v>
      </c>
      <c r="AM20" s="27"/>
      <c r="AO20" s="35">
        <f t="shared" si="18"/>
        <v>31.399799999999999</v>
      </c>
      <c r="AP20" s="36">
        <f t="shared" si="19"/>
        <v>267.18097842240741</v>
      </c>
      <c r="AX20" t="s">
        <v>108</v>
      </c>
      <c r="AY20" t="s">
        <v>109</v>
      </c>
    </row>
    <row r="21" spans="1:51" x14ac:dyDescent="0.2">
      <c r="A21" s="31">
        <v>5</v>
      </c>
      <c r="B21" s="31">
        <v>22</v>
      </c>
      <c r="C21" s="31">
        <v>74</v>
      </c>
      <c r="D21" s="31">
        <f t="shared" si="20"/>
        <v>142</v>
      </c>
      <c r="E21" s="72">
        <v>22.8</v>
      </c>
      <c r="F21" s="73">
        <v>2.2174999999999998</v>
      </c>
      <c r="G21" s="73">
        <v>1.7</v>
      </c>
      <c r="H21" s="74">
        <v>4.9000000000000004</v>
      </c>
      <c r="I21" s="75">
        <f t="shared" si="21"/>
        <v>0.6906343876068135</v>
      </c>
      <c r="J21" s="75">
        <f t="shared" si="22"/>
        <v>2.7756312335019815</v>
      </c>
      <c r="K21" s="76">
        <f t="shared" si="0"/>
        <v>24.882065717910525</v>
      </c>
      <c r="L21" s="77">
        <v>0</v>
      </c>
      <c r="M21" s="31"/>
      <c r="N21" s="31"/>
      <c r="O21" s="75">
        <f t="shared" si="1"/>
        <v>0.15</v>
      </c>
      <c r="P21" s="78">
        <f t="shared" si="2"/>
        <v>5.2899854166157556E-2</v>
      </c>
      <c r="Q21" s="79">
        <f t="shared" si="3"/>
        <v>1.2239124957737335</v>
      </c>
      <c r="R21" s="72">
        <f t="shared" si="23"/>
        <v>0</v>
      </c>
      <c r="S21" s="79">
        <f t="shared" si="4"/>
        <v>0.01</v>
      </c>
      <c r="T21" s="79">
        <f t="shared" si="13"/>
        <v>1</v>
      </c>
      <c r="U21" s="79">
        <f t="shared" si="5"/>
        <v>0.99</v>
      </c>
      <c r="V21" s="73">
        <f t="shared" si="14"/>
        <v>20.325035850806707</v>
      </c>
      <c r="W21" s="79">
        <f t="shared" si="6"/>
        <v>0.11964029637094953</v>
      </c>
      <c r="X21" s="79">
        <f t="shared" si="7"/>
        <v>0.12848320927083556</v>
      </c>
      <c r="Y21" s="79">
        <f t="shared" si="8"/>
        <v>0.62956772542709427</v>
      </c>
      <c r="Z21" s="79">
        <f t="shared" si="15"/>
        <v>0</v>
      </c>
      <c r="AA21" s="78">
        <f t="shared" si="16"/>
        <v>20.960962846187609</v>
      </c>
      <c r="AB21" s="79">
        <f t="shared" si="9"/>
        <v>0.27848320927083559</v>
      </c>
      <c r="AC21" s="78">
        <f t="shared" si="10"/>
        <v>1.3645677254270945</v>
      </c>
      <c r="AD21" s="79"/>
      <c r="AE21" s="75">
        <f t="shared" si="11"/>
        <v>0.2</v>
      </c>
      <c r="AF21" s="73">
        <f t="shared" si="12"/>
        <v>22.4</v>
      </c>
      <c r="AG21" s="73">
        <f t="shared" si="26"/>
        <v>25.314509681693174</v>
      </c>
      <c r="AH21" s="73">
        <f t="shared" si="17"/>
        <v>25.314509681693174</v>
      </c>
      <c r="AI21" s="73">
        <f t="shared" si="24"/>
        <v>0</v>
      </c>
      <c r="AJ21" s="79">
        <f t="shared" si="27"/>
        <v>0.69640524149029426</v>
      </c>
      <c r="AK21" s="80">
        <f t="shared" si="28"/>
        <v>0.23294399549437972</v>
      </c>
      <c r="AL21" s="73">
        <f t="shared" si="25"/>
        <v>25.091367534188542</v>
      </c>
      <c r="AM21" s="27"/>
      <c r="AO21" s="35">
        <f t="shared" si="18"/>
        <v>33.6173</v>
      </c>
      <c r="AP21" s="36">
        <f t="shared" si="19"/>
        <v>292.06304414031791</v>
      </c>
      <c r="AX21" t="s">
        <v>108</v>
      </c>
      <c r="AY21" t="s">
        <v>109</v>
      </c>
    </row>
    <row r="22" spans="1:51" x14ac:dyDescent="0.2">
      <c r="A22" s="31">
        <v>5</v>
      </c>
      <c r="B22" s="31">
        <v>23</v>
      </c>
      <c r="C22" s="31">
        <v>74</v>
      </c>
      <c r="D22" s="31">
        <f t="shared" si="20"/>
        <v>143</v>
      </c>
      <c r="E22" s="72">
        <v>24.4</v>
      </c>
      <c r="F22" s="73">
        <v>2.4836</v>
      </c>
      <c r="G22" s="73">
        <v>5.6</v>
      </c>
      <c r="H22" s="74">
        <v>5.2</v>
      </c>
      <c r="I22" s="75">
        <f t="shared" si="21"/>
        <v>0.90952746275151153</v>
      </c>
      <c r="J22" s="75">
        <f t="shared" si="22"/>
        <v>3.0563126530167612</v>
      </c>
      <c r="K22" s="76">
        <f t="shared" si="0"/>
        <v>29.7589797252501</v>
      </c>
      <c r="L22" s="77">
        <v>0</v>
      </c>
      <c r="M22" s="31"/>
      <c r="N22" s="31"/>
      <c r="O22" s="75">
        <f t="shared" si="1"/>
        <v>0.15</v>
      </c>
      <c r="P22" s="78">
        <f t="shared" si="2"/>
        <v>5.2899854166157556E-2</v>
      </c>
      <c r="Q22" s="79">
        <f t="shared" si="3"/>
        <v>1.2209560890217359</v>
      </c>
      <c r="R22" s="72">
        <f t="shared" si="23"/>
        <v>50.629019363386348</v>
      </c>
      <c r="S22" s="79">
        <f t="shared" si="4"/>
        <v>0.01</v>
      </c>
      <c r="T22" s="79">
        <f t="shared" si="13"/>
        <v>0.5</v>
      </c>
      <c r="U22" s="79">
        <f t="shared" si="5"/>
        <v>0.5</v>
      </c>
      <c r="V22" s="73">
        <f t="shared" si="14"/>
        <v>0</v>
      </c>
      <c r="W22" s="79">
        <f t="shared" si="6"/>
        <v>1</v>
      </c>
      <c r="X22" s="79">
        <f t="shared" si="7"/>
        <v>0.61047804451086796</v>
      </c>
      <c r="Y22" s="79">
        <f t="shared" si="8"/>
        <v>3.1744858314565136</v>
      </c>
      <c r="Z22" s="79">
        <f t="shared" si="15"/>
        <v>29.668056517198739</v>
      </c>
      <c r="AA22" s="78">
        <f t="shared" si="16"/>
        <v>6.3489716629130264</v>
      </c>
      <c r="AB22" s="79">
        <f t="shared" si="9"/>
        <v>0.76047804451086798</v>
      </c>
      <c r="AC22" s="78">
        <f t="shared" si="10"/>
        <v>3.9544858314565134</v>
      </c>
      <c r="AD22" s="79"/>
      <c r="AE22" s="75">
        <f t="shared" si="11"/>
        <v>0.2</v>
      </c>
      <c r="AF22" s="73">
        <f t="shared" si="12"/>
        <v>22.4</v>
      </c>
      <c r="AG22" s="73">
        <f t="shared" si="26"/>
        <v>3.7313436839518817</v>
      </c>
      <c r="AH22" s="73">
        <f t="shared" si="17"/>
        <v>0</v>
      </c>
      <c r="AI22" s="73">
        <f t="shared" si="24"/>
        <v>0</v>
      </c>
      <c r="AJ22" s="79">
        <f t="shared" si="27"/>
        <v>1</v>
      </c>
      <c r="AK22" s="80">
        <f t="shared" si="28"/>
        <v>0.76047804451086798</v>
      </c>
      <c r="AL22" s="73">
        <f t="shared" si="25"/>
        <v>3.7313436839518817</v>
      </c>
      <c r="AM22" s="27"/>
      <c r="AO22" s="35">
        <f t="shared" si="18"/>
        <v>36.100900000000003</v>
      </c>
      <c r="AP22" s="36">
        <f t="shared" si="19"/>
        <v>321.82202386556799</v>
      </c>
      <c r="AX22" t="s">
        <v>108</v>
      </c>
      <c r="AY22" t="s">
        <v>109</v>
      </c>
    </row>
    <row r="23" spans="1:51" x14ac:dyDescent="0.2">
      <c r="A23" s="31">
        <v>5</v>
      </c>
      <c r="B23" s="31">
        <v>24</v>
      </c>
      <c r="C23" s="31">
        <v>74</v>
      </c>
      <c r="D23" s="31">
        <f t="shared" si="20"/>
        <v>144</v>
      </c>
      <c r="E23" s="72">
        <v>24.4</v>
      </c>
      <c r="F23" s="73">
        <v>2.7497000000000003</v>
      </c>
      <c r="G23" s="73">
        <v>6.7</v>
      </c>
      <c r="H23" s="74">
        <v>5.4</v>
      </c>
      <c r="I23" s="75">
        <f t="shared" si="21"/>
        <v>0.9814065388970683</v>
      </c>
      <c r="J23" s="75">
        <f t="shared" si="22"/>
        <v>3.0563126530167612</v>
      </c>
      <c r="K23" s="76">
        <f t="shared" si="0"/>
        <v>32.110803125078256</v>
      </c>
      <c r="L23" s="77">
        <v>0</v>
      </c>
      <c r="M23" s="31"/>
      <c r="N23" s="31"/>
      <c r="O23" s="75">
        <f t="shared" si="1"/>
        <v>0.15</v>
      </c>
      <c r="P23" s="78">
        <f t="shared" si="2"/>
        <v>5.2899854166157556E-2</v>
      </c>
      <c r="Q23" s="79">
        <f t="shared" si="3"/>
        <v>1.2210073989463472</v>
      </c>
      <c r="R23" s="72">
        <f t="shared" si="23"/>
        <v>0</v>
      </c>
      <c r="S23" s="79">
        <f t="shared" si="4"/>
        <v>0.01</v>
      </c>
      <c r="T23" s="79">
        <f t="shared" si="13"/>
        <v>0.5</v>
      </c>
      <c r="U23" s="79">
        <f t="shared" si="5"/>
        <v>0.5</v>
      </c>
      <c r="V23" s="73">
        <f t="shared" si="14"/>
        <v>6.3489716629130264</v>
      </c>
      <c r="W23" s="79">
        <f t="shared" si="6"/>
        <v>1</v>
      </c>
      <c r="X23" s="79">
        <f t="shared" si="7"/>
        <v>0.61050369947317362</v>
      </c>
      <c r="Y23" s="79">
        <f t="shared" si="8"/>
        <v>3.2967199771551376</v>
      </c>
      <c r="Z23" s="79">
        <f t="shared" si="15"/>
        <v>0</v>
      </c>
      <c r="AA23" s="78">
        <f t="shared" si="16"/>
        <v>12.942411617223302</v>
      </c>
      <c r="AB23" s="79">
        <f t="shared" si="9"/>
        <v>0.76050369947317364</v>
      </c>
      <c r="AC23" s="78">
        <f t="shared" si="10"/>
        <v>4.1067199771551381</v>
      </c>
      <c r="AD23" s="79"/>
      <c r="AE23" s="75">
        <f t="shared" si="11"/>
        <v>0.2</v>
      </c>
      <c r="AF23" s="73">
        <f t="shared" si="12"/>
        <v>22.4</v>
      </c>
      <c r="AG23" s="73">
        <f t="shared" si="26"/>
        <v>7.8380636611070198</v>
      </c>
      <c r="AH23" s="73">
        <f t="shared" si="17"/>
        <v>0</v>
      </c>
      <c r="AI23" s="73">
        <f t="shared" si="24"/>
        <v>0</v>
      </c>
      <c r="AJ23" s="79">
        <f t="shared" si="27"/>
        <v>1</v>
      </c>
      <c r="AK23" s="80">
        <f t="shared" si="28"/>
        <v>0.76050369947317364</v>
      </c>
      <c r="AL23" s="73">
        <f t="shared" si="25"/>
        <v>7.8380636611070198</v>
      </c>
      <c r="AM23" s="27"/>
      <c r="AO23" s="35">
        <f t="shared" si="18"/>
        <v>38.8506</v>
      </c>
      <c r="AP23" s="36">
        <f t="shared" si="19"/>
        <v>353.93282699064622</v>
      </c>
      <c r="AX23" t="s">
        <v>108</v>
      </c>
      <c r="AY23" t="s">
        <v>109</v>
      </c>
    </row>
    <row r="24" spans="1:51" x14ac:dyDescent="0.2">
      <c r="A24" s="31">
        <v>5</v>
      </c>
      <c r="B24" s="31">
        <v>25</v>
      </c>
      <c r="C24" s="31">
        <v>74</v>
      </c>
      <c r="D24" s="31">
        <f t="shared" si="20"/>
        <v>145</v>
      </c>
      <c r="E24" s="72">
        <v>25.6</v>
      </c>
      <c r="F24" s="73">
        <v>2.2174999999999998</v>
      </c>
      <c r="G24" s="73">
        <v>8.3000000000000007</v>
      </c>
      <c r="H24" s="74">
        <v>5.2</v>
      </c>
      <c r="I24" s="75">
        <f t="shared" si="21"/>
        <v>1.0948860433443903</v>
      </c>
      <c r="J24" s="75">
        <f t="shared" si="22"/>
        <v>3.2827711697769288</v>
      </c>
      <c r="K24" s="76">
        <f t="shared" si="0"/>
        <v>33.35249357081414</v>
      </c>
      <c r="L24" s="77">
        <v>0</v>
      </c>
      <c r="M24" s="31"/>
      <c r="N24" s="31"/>
      <c r="O24" s="75">
        <f t="shared" si="1"/>
        <v>0.15</v>
      </c>
      <c r="P24" s="78">
        <f t="shared" si="2"/>
        <v>5.2899854166157556E-2</v>
      </c>
      <c r="Q24" s="79">
        <f t="shared" si="3"/>
        <v>1.2138230965912222</v>
      </c>
      <c r="R24" s="72">
        <f t="shared" si="23"/>
        <v>0</v>
      </c>
      <c r="S24" s="79">
        <f t="shared" si="4"/>
        <v>0.01</v>
      </c>
      <c r="T24" s="79">
        <f t="shared" si="13"/>
        <v>0.5</v>
      </c>
      <c r="U24" s="79">
        <f t="shared" si="5"/>
        <v>0.5</v>
      </c>
      <c r="V24" s="73">
        <f t="shared" si="14"/>
        <v>12.942411617223302</v>
      </c>
      <c r="W24" s="79">
        <f t="shared" si="6"/>
        <v>0.64697059876976415</v>
      </c>
      <c r="X24" s="79">
        <f t="shared" si="7"/>
        <v>0.60691154829561111</v>
      </c>
      <c r="Y24" s="79">
        <f t="shared" si="8"/>
        <v>3.1559400511371778</v>
      </c>
      <c r="Z24" s="79">
        <f t="shared" si="15"/>
        <v>0</v>
      </c>
      <c r="AA24" s="78">
        <f t="shared" si="16"/>
        <v>19.254291719497658</v>
      </c>
      <c r="AB24" s="79">
        <f t="shared" si="9"/>
        <v>0.75691154829561114</v>
      </c>
      <c r="AC24" s="78">
        <f t="shared" si="10"/>
        <v>3.935940051137178</v>
      </c>
      <c r="AD24" s="79"/>
      <c r="AE24" s="75">
        <f t="shared" si="11"/>
        <v>0.2</v>
      </c>
      <c r="AF24" s="73">
        <f t="shared" si="12"/>
        <v>22.4</v>
      </c>
      <c r="AG24" s="73">
        <f t="shared" si="26"/>
        <v>11.774003712244198</v>
      </c>
      <c r="AH24" s="73">
        <f t="shared" si="17"/>
        <v>0</v>
      </c>
      <c r="AI24" s="73">
        <f t="shared" si="24"/>
        <v>0</v>
      </c>
      <c r="AJ24" s="79">
        <f t="shared" si="27"/>
        <v>1</v>
      </c>
      <c r="AK24" s="80">
        <f t="shared" si="28"/>
        <v>0.75691154829561114</v>
      </c>
      <c r="AL24" s="73">
        <f t="shared" si="25"/>
        <v>11.774003712244198</v>
      </c>
      <c r="AM24" s="27"/>
      <c r="AO24" s="35">
        <f t="shared" si="18"/>
        <v>41.068100000000001</v>
      </c>
      <c r="AP24" s="36">
        <f t="shared" si="19"/>
        <v>387.28532056146037</v>
      </c>
      <c r="AX24" t="s">
        <v>108</v>
      </c>
      <c r="AY24" t="s">
        <v>109</v>
      </c>
    </row>
    <row r="25" spans="1:51" x14ac:dyDescent="0.2">
      <c r="A25" s="31">
        <v>5</v>
      </c>
      <c r="B25" s="31">
        <v>26</v>
      </c>
      <c r="C25" s="31">
        <v>74</v>
      </c>
      <c r="D25" s="31">
        <f t="shared" si="20"/>
        <v>146</v>
      </c>
      <c r="E25" s="72">
        <v>27.8</v>
      </c>
      <c r="F25" s="73">
        <v>1.8627</v>
      </c>
      <c r="G25" s="73">
        <v>10</v>
      </c>
      <c r="H25" s="74">
        <v>5.4</v>
      </c>
      <c r="I25" s="75">
        <f t="shared" si="21"/>
        <v>1.2279626193393784</v>
      </c>
      <c r="J25" s="75">
        <f t="shared" si="22"/>
        <v>3.7361349407572058</v>
      </c>
      <c r="K25" s="76">
        <f t="shared" si="0"/>
        <v>32.867191330367376</v>
      </c>
      <c r="L25" s="77">
        <v>0</v>
      </c>
      <c r="M25" s="31"/>
      <c r="N25" s="31"/>
      <c r="O25" s="75">
        <f t="shared" si="1"/>
        <v>0.15</v>
      </c>
      <c r="P25" s="78">
        <f t="shared" si="2"/>
        <v>5.2899854166157556E-2</v>
      </c>
      <c r="Q25" s="79">
        <f t="shared" si="3"/>
        <v>1.210597632433329</v>
      </c>
      <c r="R25" s="72">
        <f t="shared" si="23"/>
        <v>0</v>
      </c>
      <c r="S25" s="79">
        <f t="shared" si="4"/>
        <v>0.01</v>
      </c>
      <c r="T25" s="79">
        <f t="shared" si="13"/>
        <v>0.5</v>
      </c>
      <c r="U25" s="79">
        <f t="shared" si="5"/>
        <v>0.5</v>
      </c>
      <c r="V25" s="73">
        <f t="shared" si="14"/>
        <v>19.254291719497658</v>
      </c>
      <c r="W25" s="79">
        <f t="shared" si="6"/>
        <v>0.19612202003588156</v>
      </c>
      <c r="X25" s="79">
        <f t="shared" si="7"/>
        <v>0.2080065501180979</v>
      </c>
      <c r="Y25" s="79">
        <f t="shared" si="8"/>
        <v>1.1232353706377287</v>
      </c>
      <c r="Z25" s="79">
        <f t="shared" si="15"/>
        <v>0</v>
      </c>
      <c r="AA25" s="78">
        <f t="shared" si="16"/>
        <v>21.500762460773117</v>
      </c>
      <c r="AB25" s="79">
        <f t="shared" si="9"/>
        <v>0.3580065501180979</v>
      </c>
      <c r="AC25" s="78">
        <f t="shared" si="10"/>
        <v>1.9332353706377288</v>
      </c>
      <c r="AD25" s="79"/>
      <c r="AE25" s="75">
        <f t="shared" si="11"/>
        <v>0.2</v>
      </c>
      <c r="AF25" s="73">
        <f t="shared" si="12"/>
        <v>22.4</v>
      </c>
      <c r="AG25" s="73">
        <f t="shared" si="26"/>
        <v>13.707239082881927</v>
      </c>
      <c r="AH25" s="73">
        <f t="shared" si="17"/>
        <v>0</v>
      </c>
      <c r="AI25" s="73">
        <f t="shared" si="24"/>
        <v>0</v>
      </c>
      <c r="AJ25" s="79">
        <f t="shared" si="27"/>
        <v>1</v>
      </c>
      <c r="AK25" s="80">
        <f t="shared" si="28"/>
        <v>0.3580065501180979</v>
      </c>
      <c r="AL25" s="73">
        <f t="shared" si="25"/>
        <v>13.707239082881927</v>
      </c>
      <c r="AM25" s="27"/>
      <c r="AO25" s="35">
        <f t="shared" si="18"/>
        <v>42.930799999999998</v>
      </c>
      <c r="AP25" s="36">
        <f t="shared" si="19"/>
        <v>420.15251189182777</v>
      </c>
      <c r="AX25" t="s">
        <v>108</v>
      </c>
      <c r="AY25" t="s">
        <v>109</v>
      </c>
    </row>
    <row r="26" spans="1:51" x14ac:dyDescent="0.2">
      <c r="A26" s="31">
        <v>5</v>
      </c>
      <c r="B26" s="31">
        <v>27</v>
      </c>
      <c r="C26" s="31">
        <v>74</v>
      </c>
      <c r="D26" s="31">
        <f t="shared" si="20"/>
        <v>147</v>
      </c>
      <c r="E26" s="72">
        <v>24.4</v>
      </c>
      <c r="F26" s="73">
        <v>3.6366999999999998</v>
      </c>
      <c r="G26" s="73">
        <v>10.6</v>
      </c>
      <c r="H26" s="74">
        <v>5.3</v>
      </c>
      <c r="I26" s="75">
        <f t="shared" si="21"/>
        <v>1.278215906569439</v>
      </c>
      <c r="J26" s="75">
        <f t="shared" si="22"/>
        <v>3.0563126530167612</v>
      </c>
      <c r="K26" s="76">
        <f t="shared" si="0"/>
        <v>41.822157995117557</v>
      </c>
      <c r="L26" s="77">
        <v>0</v>
      </c>
      <c r="M26" s="31"/>
      <c r="N26" s="31"/>
      <c r="O26" s="75">
        <f t="shared" si="1"/>
        <v>0.15</v>
      </c>
      <c r="P26" s="78">
        <f t="shared" si="2"/>
        <v>5.2899854166157556E-2</v>
      </c>
      <c r="Q26" s="79">
        <f t="shared" si="3"/>
        <v>1.2189486998445203</v>
      </c>
      <c r="R26" s="72">
        <f t="shared" si="23"/>
        <v>0</v>
      </c>
      <c r="S26" s="79">
        <f t="shared" si="4"/>
        <v>0.01</v>
      </c>
      <c r="T26" s="79">
        <f t="shared" si="13"/>
        <v>0.5</v>
      </c>
      <c r="U26" s="79">
        <f t="shared" si="5"/>
        <v>0.5</v>
      </c>
      <c r="V26" s="73">
        <f t="shared" si="14"/>
        <v>21.500762460773117</v>
      </c>
      <c r="W26" s="79">
        <f t="shared" si="6"/>
        <v>3.5659824230491619E-2</v>
      </c>
      <c r="X26" s="79">
        <f t="shared" si="7"/>
        <v>3.8118522747868137E-2</v>
      </c>
      <c r="Y26" s="79">
        <f t="shared" si="8"/>
        <v>0.20202817056370112</v>
      </c>
      <c r="Z26" s="79">
        <f t="shared" si="15"/>
        <v>0</v>
      </c>
      <c r="AA26" s="78">
        <f t="shared" si="16"/>
        <v>21.904818801900518</v>
      </c>
      <c r="AB26" s="79">
        <f t="shared" si="9"/>
        <v>0.18811852274786814</v>
      </c>
      <c r="AC26" s="78">
        <f t="shared" si="10"/>
        <v>0.99702817056370108</v>
      </c>
      <c r="AD26" s="79"/>
      <c r="AE26" s="75">
        <f t="shared" si="11"/>
        <v>0.2</v>
      </c>
      <c r="AF26" s="73">
        <f t="shared" si="12"/>
        <v>22.4</v>
      </c>
      <c r="AG26" s="73">
        <f t="shared" si="26"/>
        <v>14.704267253445627</v>
      </c>
      <c r="AH26" s="73">
        <f t="shared" si="17"/>
        <v>0</v>
      </c>
      <c r="AI26" s="73">
        <f t="shared" si="24"/>
        <v>0</v>
      </c>
      <c r="AJ26" s="79">
        <f t="shared" si="27"/>
        <v>1</v>
      </c>
      <c r="AK26" s="80">
        <f t="shared" si="28"/>
        <v>0.18811852274786814</v>
      </c>
      <c r="AL26" s="73">
        <f t="shared" si="25"/>
        <v>14.704267253445627</v>
      </c>
      <c r="AM26" s="27"/>
      <c r="AO26" s="35">
        <f t="shared" si="18"/>
        <v>46.567499999999995</v>
      </c>
      <c r="AP26" s="36">
        <f t="shared" si="19"/>
        <v>461.97466988694532</v>
      </c>
      <c r="AX26" t="s">
        <v>108</v>
      </c>
      <c r="AY26" t="s">
        <v>109</v>
      </c>
    </row>
    <row r="27" spans="1:51" x14ac:dyDescent="0.2">
      <c r="A27" s="31">
        <v>5</v>
      </c>
      <c r="B27" s="31">
        <v>28</v>
      </c>
      <c r="C27" s="31">
        <v>74</v>
      </c>
      <c r="D27" s="31">
        <f t="shared" si="20"/>
        <v>148</v>
      </c>
      <c r="E27" s="72">
        <v>21.7</v>
      </c>
      <c r="F27" s="73">
        <v>2.9270999999999998</v>
      </c>
      <c r="G27" s="73">
        <v>3.3</v>
      </c>
      <c r="H27" s="74">
        <v>5.7</v>
      </c>
      <c r="I27" s="75">
        <f t="shared" si="21"/>
        <v>0.77405265232365905</v>
      </c>
      <c r="J27" s="75">
        <f t="shared" si="22"/>
        <v>2.5959699942202965</v>
      </c>
      <c r="K27" s="76">
        <f t="shared" si="0"/>
        <v>29.81747300804788</v>
      </c>
      <c r="L27" s="77">
        <v>0</v>
      </c>
      <c r="M27" s="31"/>
      <c r="N27" s="31"/>
      <c r="O27" s="75">
        <f t="shared" si="1"/>
        <v>0.15</v>
      </c>
      <c r="P27" s="78">
        <f t="shared" si="2"/>
        <v>5.2899854166157556E-2</v>
      </c>
      <c r="Q27" s="79">
        <f t="shared" si="3"/>
        <v>1.2256408198814348</v>
      </c>
      <c r="R27" s="72">
        <f t="shared" si="23"/>
        <v>0</v>
      </c>
      <c r="S27" s="79">
        <f t="shared" si="4"/>
        <v>0.01</v>
      </c>
      <c r="T27" s="79">
        <f t="shared" si="13"/>
        <v>0.5</v>
      </c>
      <c r="U27" s="79">
        <f t="shared" si="5"/>
        <v>0.5</v>
      </c>
      <c r="V27" s="73">
        <f t="shared" si="14"/>
        <v>21.904818801900518</v>
      </c>
      <c r="W27" s="79">
        <f t="shared" si="6"/>
        <v>6.7986570071058494E-3</v>
      </c>
      <c r="X27" s="79">
        <f t="shared" si="7"/>
        <v>7.3129129972159986E-3</v>
      </c>
      <c r="Y27" s="79">
        <f t="shared" si="8"/>
        <v>4.1683604084131194E-2</v>
      </c>
      <c r="Z27" s="79">
        <f t="shared" si="15"/>
        <v>0</v>
      </c>
      <c r="AA27" s="78">
        <f t="shared" si="16"/>
        <v>21.98818601006878</v>
      </c>
      <c r="AB27" s="79">
        <f t="shared" si="9"/>
        <v>0.157312912997216</v>
      </c>
      <c r="AC27" s="78">
        <f t="shared" si="10"/>
        <v>0.89668360408413128</v>
      </c>
      <c r="AD27" s="79"/>
      <c r="AE27" s="75">
        <f t="shared" si="11"/>
        <v>0.2</v>
      </c>
      <c r="AF27" s="73">
        <f t="shared" si="12"/>
        <v>22.4</v>
      </c>
      <c r="AG27" s="73">
        <f t="shared" si="26"/>
        <v>15.600950857529758</v>
      </c>
      <c r="AH27" s="73">
        <f t="shared" si="17"/>
        <v>0</v>
      </c>
      <c r="AI27" s="73">
        <f t="shared" si="24"/>
        <v>0</v>
      </c>
      <c r="AJ27" s="79">
        <f t="shared" si="27"/>
        <v>1</v>
      </c>
      <c r="AK27" s="80">
        <f t="shared" si="28"/>
        <v>0.157312912997216</v>
      </c>
      <c r="AL27" s="73">
        <f t="shared" si="25"/>
        <v>15.600950857529758</v>
      </c>
      <c r="AM27" s="27"/>
      <c r="AO27" s="35">
        <f t="shared" si="18"/>
        <v>49.494599999999998</v>
      </c>
      <c r="AP27" s="36">
        <f t="shared" si="19"/>
        <v>491.79214289499322</v>
      </c>
      <c r="AX27" t="s">
        <v>108</v>
      </c>
      <c r="AY27" t="s">
        <v>109</v>
      </c>
    </row>
    <row r="28" spans="1:51" x14ac:dyDescent="0.2">
      <c r="A28" s="31">
        <v>5</v>
      </c>
      <c r="B28" s="31">
        <v>29</v>
      </c>
      <c r="C28" s="31">
        <v>74</v>
      </c>
      <c r="D28" s="31">
        <f t="shared" si="20"/>
        <v>149</v>
      </c>
      <c r="E28" s="72">
        <v>18.899999999999999</v>
      </c>
      <c r="F28" s="73">
        <v>4.7898000000000005</v>
      </c>
      <c r="G28" s="73">
        <v>2.2000000000000002</v>
      </c>
      <c r="H28" s="74">
        <v>5.8</v>
      </c>
      <c r="I28" s="75">
        <f t="shared" si="21"/>
        <v>0.71580544433126536</v>
      </c>
      <c r="J28" s="75">
        <f t="shared" si="22"/>
        <v>2.1837218414652266</v>
      </c>
      <c r="K28" s="76">
        <f t="shared" si="0"/>
        <v>32.779149374215926</v>
      </c>
      <c r="L28" s="77">
        <v>0</v>
      </c>
      <c r="M28" s="31"/>
      <c r="N28" s="31"/>
      <c r="O28" s="75">
        <f t="shared" si="1"/>
        <v>0.15</v>
      </c>
      <c r="P28" s="78">
        <f t="shared" si="2"/>
        <v>5.2899854166157556E-2</v>
      </c>
      <c r="Q28" s="79">
        <f t="shared" si="3"/>
        <v>1.2420815690414619</v>
      </c>
      <c r="R28" s="72">
        <f t="shared" si="23"/>
        <v>0</v>
      </c>
      <c r="S28" s="79">
        <f t="shared" si="4"/>
        <v>0.01</v>
      </c>
      <c r="T28" s="79">
        <f t="shared" si="13"/>
        <v>0.5</v>
      </c>
      <c r="U28" s="79">
        <f t="shared" si="5"/>
        <v>0.5</v>
      </c>
      <c r="V28" s="73">
        <f t="shared" si="14"/>
        <v>21.98818601006878</v>
      </c>
      <c r="W28" s="79">
        <f t="shared" si="6"/>
        <v>8.4385642365855261E-4</v>
      </c>
      <c r="X28" s="79">
        <f t="shared" si="7"/>
        <v>9.2156004719474885E-4</v>
      </c>
      <c r="Y28" s="79">
        <f t="shared" si="8"/>
        <v>5.3450482737295432E-3</v>
      </c>
      <c r="Z28" s="79">
        <f t="shared" si="15"/>
        <v>0</v>
      </c>
      <c r="AA28" s="78">
        <f t="shared" si="16"/>
        <v>21.99887610661624</v>
      </c>
      <c r="AB28" s="79">
        <f t="shared" si="9"/>
        <v>0.15092156004719473</v>
      </c>
      <c r="AC28" s="78">
        <f t="shared" si="10"/>
        <v>0.87534504827372939</v>
      </c>
      <c r="AD28" s="79"/>
      <c r="AE28" s="75">
        <f t="shared" si="11"/>
        <v>0.2</v>
      </c>
      <c r="AF28" s="73">
        <f t="shared" si="12"/>
        <v>22.4</v>
      </c>
      <c r="AG28" s="73">
        <f t="shared" si="26"/>
        <v>16.476295905803489</v>
      </c>
      <c r="AH28" s="73">
        <f t="shared" si="17"/>
        <v>0</v>
      </c>
      <c r="AI28" s="73">
        <f t="shared" si="24"/>
        <v>0</v>
      </c>
      <c r="AJ28" s="79">
        <f t="shared" si="27"/>
        <v>1</v>
      </c>
      <c r="AK28" s="80">
        <f t="shared" si="28"/>
        <v>0.15092156004719473</v>
      </c>
      <c r="AL28" s="73">
        <f t="shared" si="25"/>
        <v>16.476295905803489</v>
      </c>
      <c r="AM28" s="27"/>
      <c r="AO28" s="35">
        <f t="shared" si="18"/>
        <v>54.284399999999998</v>
      </c>
      <c r="AP28" s="36">
        <f t="shared" si="19"/>
        <v>524.57129226920915</v>
      </c>
      <c r="AX28" t="s">
        <v>108</v>
      </c>
      <c r="AY28" t="s">
        <v>109</v>
      </c>
    </row>
    <row r="29" spans="1:51" x14ac:dyDescent="0.2">
      <c r="A29" s="31">
        <v>5</v>
      </c>
      <c r="B29" s="31">
        <v>30</v>
      </c>
      <c r="C29" s="31">
        <v>74</v>
      </c>
      <c r="D29" s="31">
        <f t="shared" si="20"/>
        <v>150</v>
      </c>
      <c r="E29" s="72">
        <v>17.2</v>
      </c>
      <c r="F29" s="73">
        <v>3.3706</v>
      </c>
      <c r="G29" s="73">
        <v>3.3</v>
      </c>
      <c r="H29" s="74">
        <v>4.8</v>
      </c>
      <c r="I29" s="75">
        <f t="shared" si="21"/>
        <v>0.77405265232365905</v>
      </c>
      <c r="J29" s="75">
        <f t="shared" si="22"/>
        <v>1.9624256575788694</v>
      </c>
      <c r="K29" s="76">
        <f t="shared" si="0"/>
        <v>39.443667551648389</v>
      </c>
      <c r="L29" s="77">
        <v>0</v>
      </c>
      <c r="M29" s="31"/>
      <c r="N29" s="31"/>
      <c r="O29" s="75">
        <f t="shared" si="1"/>
        <v>0.15</v>
      </c>
      <c r="P29" s="78">
        <f t="shared" si="2"/>
        <v>5.2899854166157556E-2</v>
      </c>
      <c r="Q29" s="79">
        <f t="shared" si="3"/>
        <v>1.218929153893699</v>
      </c>
      <c r="R29" s="72">
        <f t="shared" si="23"/>
        <v>0</v>
      </c>
      <c r="S29" s="79">
        <f t="shared" si="4"/>
        <v>0.01</v>
      </c>
      <c r="T29" s="79">
        <f t="shared" si="13"/>
        <v>0.5</v>
      </c>
      <c r="U29" s="79">
        <f t="shared" si="5"/>
        <v>0.5</v>
      </c>
      <c r="V29" s="73">
        <f t="shared" si="14"/>
        <v>21.99887610661624</v>
      </c>
      <c r="W29" s="79">
        <f t="shared" si="6"/>
        <v>8.027809883997301E-5</v>
      </c>
      <c r="X29" s="79">
        <f t="shared" si="7"/>
        <v>8.5811600269207098E-5</v>
      </c>
      <c r="Y29" s="79">
        <f t="shared" si="8"/>
        <v>4.1189568129219406E-4</v>
      </c>
      <c r="Z29" s="79">
        <f t="shared" si="15"/>
        <v>0</v>
      </c>
      <c r="AA29" s="78">
        <f t="shared" si="16"/>
        <v>21.999699897978825</v>
      </c>
      <c r="AB29" s="79">
        <f t="shared" si="9"/>
        <v>0.15008581160026921</v>
      </c>
      <c r="AC29" s="78">
        <f t="shared" si="10"/>
        <v>0.72041189568129216</v>
      </c>
      <c r="AD29" s="79"/>
      <c r="AE29" s="75">
        <f t="shared" si="11"/>
        <v>0.2</v>
      </c>
      <c r="AF29" s="73">
        <f t="shared" si="12"/>
        <v>22.4</v>
      </c>
      <c r="AG29" s="73">
        <f t="shared" si="26"/>
        <v>17.196707801484781</v>
      </c>
      <c r="AH29" s="73">
        <f t="shared" si="17"/>
        <v>0</v>
      </c>
      <c r="AI29" s="73">
        <f t="shared" si="24"/>
        <v>0</v>
      </c>
      <c r="AJ29" s="79">
        <f t="shared" si="27"/>
        <v>1</v>
      </c>
      <c r="AK29" s="80">
        <f t="shared" si="28"/>
        <v>0.15008581160026921</v>
      </c>
      <c r="AL29" s="73">
        <f t="shared" si="25"/>
        <v>17.196707801484781</v>
      </c>
      <c r="AM29" s="27"/>
      <c r="AO29" s="35">
        <f t="shared" si="18"/>
        <v>57.655000000000001</v>
      </c>
      <c r="AP29" s="36">
        <f t="shared" si="19"/>
        <v>564.01495982085748</v>
      </c>
      <c r="AX29" t="s">
        <v>108</v>
      </c>
      <c r="AY29" t="s">
        <v>109</v>
      </c>
    </row>
    <row r="30" spans="1:51" x14ac:dyDescent="0.2">
      <c r="A30" s="31">
        <v>5</v>
      </c>
      <c r="B30" s="31">
        <v>31</v>
      </c>
      <c r="C30" s="31">
        <v>74</v>
      </c>
      <c r="D30" s="31">
        <f t="shared" si="20"/>
        <v>151</v>
      </c>
      <c r="E30" s="72">
        <v>21.1</v>
      </c>
      <c r="F30" s="73">
        <v>3.1044999999999998</v>
      </c>
      <c r="G30" s="73">
        <v>-0.6</v>
      </c>
      <c r="H30" s="74">
        <v>5.7</v>
      </c>
      <c r="I30" s="75">
        <f t="shared" si="21"/>
        <v>0.58463787619877605</v>
      </c>
      <c r="J30" s="75">
        <f t="shared" si="22"/>
        <v>2.5023227554890153</v>
      </c>
      <c r="K30" s="76">
        <f t="shared" si="0"/>
        <v>23.363807682935107</v>
      </c>
      <c r="L30" s="77">
        <v>0</v>
      </c>
      <c r="M30" s="31"/>
      <c r="N30" s="31"/>
      <c r="O30" s="75">
        <f t="shared" si="1"/>
        <v>0.15</v>
      </c>
      <c r="P30" s="78">
        <f t="shared" si="2"/>
        <v>5.2899854166157556E-2</v>
      </c>
      <c r="Q30" s="79">
        <f t="shared" si="3"/>
        <v>1.2352297499568323</v>
      </c>
      <c r="R30" s="72">
        <f t="shared" si="23"/>
        <v>0</v>
      </c>
      <c r="S30" s="79">
        <f t="shared" si="4"/>
        <v>0.01</v>
      </c>
      <c r="T30" s="79">
        <f t="shared" si="13"/>
        <v>0.5</v>
      </c>
      <c r="U30" s="79">
        <f t="shared" si="5"/>
        <v>0.5</v>
      </c>
      <c r="V30" s="73">
        <f t="shared" si="14"/>
        <v>21.999699897978825</v>
      </c>
      <c r="W30" s="79">
        <f t="shared" si="6"/>
        <v>2.143585865534346E-5</v>
      </c>
      <c r="X30" s="79">
        <f t="shared" si="7"/>
        <v>2.3262831528648385E-5</v>
      </c>
      <c r="Y30" s="79">
        <f t="shared" si="8"/>
        <v>1.325981397132958E-4</v>
      </c>
      <c r="Z30" s="79">
        <f t="shared" si="15"/>
        <v>0</v>
      </c>
      <c r="AA30" s="78">
        <f t="shared" si="16"/>
        <v>21.999965094258251</v>
      </c>
      <c r="AB30" s="79">
        <f t="shared" si="9"/>
        <v>0.15002326283152864</v>
      </c>
      <c r="AC30" s="78">
        <f t="shared" si="10"/>
        <v>0.85513259813971332</v>
      </c>
      <c r="AD30" s="79"/>
      <c r="AE30" s="75">
        <f t="shared" si="11"/>
        <v>0.2</v>
      </c>
      <c r="AF30" s="73">
        <f t="shared" si="12"/>
        <v>22.4</v>
      </c>
      <c r="AG30" s="73">
        <f t="shared" si="26"/>
        <v>18.051840399624496</v>
      </c>
      <c r="AH30" s="73">
        <f t="shared" si="17"/>
        <v>0</v>
      </c>
      <c r="AI30" s="73">
        <f t="shared" si="24"/>
        <v>0</v>
      </c>
      <c r="AJ30" s="79">
        <f t="shared" si="27"/>
        <v>1</v>
      </c>
      <c r="AK30" s="80">
        <f t="shared" si="28"/>
        <v>0.15002326283152864</v>
      </c>
      <c r="AL30" s="73">
        <f t="shared" si="25"/>
        <v>18.051840399624496</v>
      </c>
      <c r="AM30" s="27"/>
      <c r="AO30" s="35">
        <f t="shared" si="18"/>
        <v>60.759500000000003</v>
      </c>
      <c r="AP30" s="36">
        <f t="shared" si="19"/>
        <v>587.37876750379257</v>
      </c>
      <c r="AX30" t="s">
        <v>108</v>
      </c>
      <c r="AY30" t="s">
        <v>109</v>
      </c>
    </row>
    <row r="31" spans="1:51" x14ac:dyDescent="0.2">
      <c r="A31" s="31">
        <v>6</v>
      </c>
      <c r="B31" s="31">
        <v>1</v>
      </c>
      <c r="C31" s="31">
        <v>74</v>
      </c>
      <c r="D31" s="31">
        <f t="shared" si="20"/>
        <v>152</v>
      </c>
      <c r="E31" s="72">
        <v>23.9</v>
      </c>
      <c r="F31" s="73">
        <v>2.9270999999999998</v>
      </c>
      <c r="G31" s="73">
        <v>1.1000000000000001</v>
      </c>
      <c r="H31" s="74">
        <v>6</v>
      </c>
      <c r="I31" s="75">
        <f t="shared" si="21"/>
        <v>0.66146361352234562</v>
      </c>
      <c r="J31" s="75">
        <f t="shared" si="22"/>
        <v>2.9660542018616081</v>
      </c>
      <c r="K31" s="76">
        <f t="shared" si="0"/>
        <v>22.301130340341928</v>
      </c>
      <c r="L31" s="77">
        <v>0</v>
      </c>
      <c r="M31" s="31"/>
      <c r="N31" s="31"/>
      <c r="O31" s="75">
        <f t="shared" si="1"/>
        <v>0.15</v>
      </c>
      <c r="P31" s="78">
        <f t="shared" si="2"/>
        <v>5.2899854166157556E-2</v>
      </c>
      <c r="Q31" s="79">
        <f t="shared" si="3"/>
        <v>1.2345937774986857</v>
      </c>
      <c r="R31" s="72">
        <f t="shared" si="23"/>
        <v>0</v>
      </c>
      <c r="S31" s="79">
        <f t="shared" si="4"/>
        <v>0.01</v>
      </c>
      <c r="T31" s="79">
        <f t="shared" si="13"/>
        <v>0.5</v>
      </c>
      <c r="U31" s="79">
        <f t="shared" si="5"/>
        <v>0.5</v>
      </c>
      <c r="V31" s="73">
        <f t="shared" si="14"/>
        <v>21.999965094258251</v>
      </c>
      <c r="W31" s="79">
        <f t="shared" si="6"/>
        <v>2.4932672678192247E-6</v>
      </c>
      <c r="X31" s="79">
        <f t="shared" si="7"/>
        <v>2.7041821643178804E-6</v>
      </c>
      <c r="Y31" s="79">
        <f t="shared" si="8"/>
        <v>1.6225092985907282E-5</v>
      </c>
      <c r="Z31" s="79">
        <f t="shared" si="15"/>
        <v>0</v>
      </c>
      <c r="AA31" s="78">
        <f t="shared" si="16"/>
        <v>21.999997544444224</v>
      </c>
      <c r="AB31" s="79">
        <f t="shared" si="9"/>
        <v>0.15000270418216433</v>
      </c>
      <c r="AC31" s="78">
        <f t="shared" si="10"/>
        <v>0.90001622509298596</v>
      </c>
      <c r="AD31" s="79"/>
      <c r="AE31" s="75">
        <f t="shared" si="11"/>
        <v>0.2</v>
      </c>
      <c r="AF31" s="73">
        <f t="shared" si="12"/>
        <v>22.4</v>
      </c>
      <c r="AG31" s="73">
        <f t="shared" si="26"/>
        <v>18.951856624717482</v>
      </c>
      <c r="AH31" s="73">
        <f t="shared" si="17"/>
        <v>0</v>
      </c>
      <c r="AI31" s="73">
        <f t="shared" si="24"/>
        <v>0</v>
      </c>
      <c r="AJ31" s="79">
        <f t="shared" si="27"/>
        <v>1</v>
      </c>
      <c r="AK31" s="80">
        <f t="shared" si="28"/>
        <v>0.15000270418216433</v>
      </c>
      <c r="AL31" s="73">
        <f t="shared" si="25"/>
        <v>18.951856624717482</v>
      </c>
      <c r="AM31" s="27"/>
      <c r="AO31" s="35">
        <f t="shared" si="18"/>
        <v>63.686600000000006</v>
      </c>
      <c r="AP31" s="36">
        <f t="shared" si="19"/>
        <v>609.67989784413453</v>
      </c>
      <c r="AX31" t="s">
        <v>108</v>
      </c>
      <c r="AY31" t="s">
        <v>109</v>
      </c>
    </row>
    <row r="32" spans="1:51" x14ac:dyDescent="0.2">
      <c r="A32" s="31">
        <v>6</v>
      </c>
      <c r="B32" s="31">
        <v>2</v>
      </c>
      <c r="C32" s="31">
        <v>74</v>
      </c>
      <c r="D32" s="31">
        <f t="shared" si="20"/>
        <v>153</v>
      </c>
      <c r="E32" s="72">
        <v>28.3</v>
      </c>
      <c r="F32" s="73">
        <v>2.1288</v>
      </c>
      <c r="G32" s="73">
        <v>6.7</v>
      </c>
      <c r="H32" s="74">
        <v>5.7</v>
      </c>
      <c r="I32" s="75">
        <f t="shared" si="21"/>
        <v>0.9814065388970683</v>
      </c>
      <c r="J32" s="75">
        <f t="shared" si="22"/>
        <v>3.8464613723885481</v>
      </c>
      <c r="K32" s="76">
        <f t="shared" si="0"/>
        <v>25.514529950619043</v>
      </c>
      <c r="L32" s="77">
        <v>0</v>
      </c>
      <c r="M32" s="31"/>
      <c r="N32" s="31"/>
      <c r="O32" s="75">
        <f t="shared" si="1"/>
        <v>0.15</v>
      </c>
      <c r="P32" s="78">
        <f t="shared" si="2"/>
        <v>5.2899854166157556E-2</v>
      </c>
      <c r="Q32" s="79">
        <f t="shared" si="3"/>
        <v>1.2222082664560956</v>
      </c>
      <c r="R32" s="72">
        <f t="shared" si="23"/>
        <v>0</v>
      </c>
      <c r="S32" s="79">
        <f t="shared" si="4"/>
        <v>0.01</v>
      </c>
      <c r="T32" s="79">
        <f t="shared" si="13"/>
        <v>0.5</v>
      </c>
      <c r="U32" s="79">
        <f t="shared" si="5"/>
        <v>0.5</v>
      </c>
      <c r="V32" s="73">
        <f t="shared" si="14"/>
        <v>21.999997544444224</v>
      </c>
      <c r="W32" s="79">
        <f t="shared" si="6"/>
        <v>1.7539684117805011E-7</v>
      </c>
      <c r="X32" s="79">
        <f t="shared" si="7"/>
        <v>1.8806194302139225E-7</v>
      </c>
      <c r="Y32" s="79">
        <f t="shared" si="8"/>
        <v>1.071953075221936E-6</v>
      </c>
      <c r="Z32" s="79">
        <f t="shared" si="15"/>
        <v>0</v>
      </c>
      <c r="AA32" s="78">
        <f t="shared" si="16"/>
        <v>21.999999688350375</v>
      </c>
      <c r="AB32" s="79">
        <f t="shared" si="9"/>
        <v>0.15000018806194301</v>
      </c>
      <c r="AC32" s="78">
        <f t="shared" si="10"/>
        <v>0.85500107195307518</v>
      </c>
      <c r="AD32" s="79"/>
      <c r="AE32" s="75">
        <f t="shared" si="11"/>
        <v>0.2</v>
      </c>
      <c r="AF32" s="73">
        <f t="shared" si="12"/>
        <v>22.4</v>
      </c>
      <c r="AG32" s="73">
        <f t="shared" si="26"/>
        <v>19.806857696670559</v>
      </c>
      <c r="AH32" s="73">
        <f t="shared" si="17"/>
        <v>0</v>
      </c>
      <c r="AI32" s="73">
        <f t="shared" si="24"/>
        <v>0</v>
      </c>
      <c r="AJ32" s="79">
        <f t="shared" si="27"/>
        <v>1</v>
      </c>
      <c r="AK32" s="80">
        <f t="shared" si="28"/>
        <v>0.15000018806194301</v>
      </c>
      <c r="AL32" s="73">
        <f t="shared" si="25"/>
        <v>19.806857696670559</v>
      </c>
      <c r="AM32" s="27"/>
      <c r="AO32" s="35">
        <f t="shared" si="18"/>
        <v>65.815400000000011</v>
      </c>
      <c r="AP32" s="36">
        <f t="shared" si="19"/>
        <v>635.19442779475355</v>
      </c>
      <c r="AX32" t="s">
        <v>108</v>
      </c>
      <c r="AY32" t="s">
        <v>109</v>
      </c>
    </row>
    <row r="33" spans="1:51" x14ac:dyDescent="0.2">
      <c r="A33" s="31">
        <v>6</v>
      </c>
      <c r="B33" s="31">
        <v>3</v>
      </c>
      <c r="C33" s="31">
        <v>74</v>
      </c>
      <c r="D33" s="31">
        <f t="shared" si="20"/>
        <v>154</v>
      </c>
      <c r="E33" s="72">
        <v>24.4</v>
      </c>
      <c r="F33" s="73">
        <v>4.5236999999999998</v>
      </c>
      <c r="G33" s="73">
        <v>7.8</v>
      </c>
      <c r="H33" s="74">
        <v>5.8</v>
      </c>
      <c r="I33" s="75">
        <f t="shared" si="21"/>
        <v>1.0582434147156987</v>
      </c>
      <c r="J33" s="75">
        <f t="shared" si="22"/>
        <v>3.0563126530167612</v>
      </c>
      <c r="K33" s="76">
        <f t="shared" si="0"/>
        <v>34.624841593714237</v>
      </c>
      <c r="L33" s="77">
        <v>0</v>
      </c>
      <c r="M33" s="31"/>
      <c r="N33" s="31"/>
      <c r="O33" s="75">
        <f t="shared" si="1"/>
        <v>0.15</v>
      </c>
      <c r="P33" s="78">
        <f t="shared" si="2"/>
        <v>5.2899854166157556E-2</v>
      </c>
      <c r="Q33" s="79">
        <f t="shared" si="3"/>
        <v>1.2370304631922924</v>
      </c>
      <c r="R33" s="72">
        <f t="shared" si="23"/>
        <v>0</v>
      </c>
      <c r="S33" s="79">
        <f t="shared" si="4"/>
        <v>0.01</v>
      </c>
      <c r="T33" s="79">
        <f t="shared" si="13"/>
        <v>0.5</v>
      </c>
      <c r="U33" s="79">
        <f t="shared" si="5"/>
        <v>0.5</v>
      </c>
      <c r="V33" s="73">
        <f t="shared" si="14"/>
        <v>21.999999688350375</v>
      </c>
      <c r="W33" s="79">
        <f t="shared" si="6"/>
        <v>2.2260687515540667E-8</v>
      </c>
      <c r="X33" s="79">
        <f t="shared" si="7"/>
        <v>2.4198045460997053E-8</v>
      </c>
      <c r="Y33" s="79">
        <f t="shared" si="8"/>
        <v>1.403486636737829E-7</v>
      </c>
      <c r="Z33" s="79">
        <f t="shared" si="15"/>
        <v>0</v>
      </c>
      <c r="AA33" s="78">
        <f t="shared" si="16"/>
        <v>21.999999969047703</v>
      </c>
      <c r="AB33" s="79">
        <f t="shared" si="9"/>
        <v>0.15000002419804545</v>
      </c>
      <c r="AC33" s="78">
        <f t="shared" si="10"/>
        <v>0.87000014034866358</v>
      </c>
      <c r="AD33" s="79"/>
      <c r="AE33" s="75">
        <f t="shared" si="11"/>
        <v>0.2</v>
      </c>
      <c r="AF33" s="73">
        <f t="shared" si="12"/>
        <v>22.4</v>
      </c>
      <c r="AG33" s="73">
        <f t="shared" si="26"/>
        <v>20.676857837019224</v>
      </c>
      <c r="AH33" s="73">
        <f t="shared" si="17"/>
        <v>0</v>
      </c>
      <c r="AI33" s="73">
        <f t="shared" si="24"/>
        <v>0</v>
      </c>
      <c r="AJ33" s="79">
        <f t="shared" si="27"/>
        <v>1</v>
      </c>
      <c r="AK33" s="80">
        <f t="shared" si="28"/>
        <v>0.15000002419804545</v>
      </c>
      <c r="AL33" s="73">
        <f t="shared" si="25"/>
        <v>20.676857837019224</v>
      </c>
      <c r="AM33" s="27"/>
      <c r="AO33" s="35">
        <f t="shared" si="18"/>
        <v>70.339100000000016</v>
      </c>
      <c r="AP33" s="36">
        <f t="shared" si="19"/>
        <v>669.81926938846777</v>
      </c>
      <c r="AX33" t="s">
        <v>108</v>
      </c>
      <c r="AY33" t="s">
        <v>109</v>
      </c>
    </row>
    <row r="34" spans="1:51" x14ac:dyDescent="0.2">
      <c r="A34" s="31">
        <v>6</v>
      </c>
      <c r="B34" s="31">
        <v>4</v>
      </c>
      <c r="C34" s="31">
        <v>74</v>
      </c>
      <c r="D34" s="31">
        <f t="shared" si="20"/>
        <v>155</v>
      </c>
      <c r="E34" s="72">
        <v>20</v>
      </c>
      <c r="F34" s="73">
        <v>4.2576000000000001</v>
      </c>
      <c r="G34" s="73">
        <v>6.1</v>
      </c>
      <c r="H34" s="74">
        <v>4.9000000000000004</v>
      </c>
      <c r="I34" s="75">
        <f t="shared" si="21"/>
        <v>0.94160312126902845</v>
      </c>
      <c r="J34" s="75">
        <f t="shared" si="22"/>
        <v>2.3382812709274461</v>
      </c>
      <c r="K34" s="76">
        <f t="shared" si="0"/>
        <v>40.269027211407931</v>
      </c>
      <c r="L34" s="77">
        <v>0.62</v>
      </c>
      <c r="M34" s="31"/>
      <c r="N34" s="31"/>
      <c r="O34" s="75">
        <f t="shared" si="1"/>
        <v>0.15</v>
      </c>
      <c r="P34" s="78">
        <f t="shared" si="2"/>
        <v>5.2899854166157556E-2</v>
      </c>
      <c r="Q34" s="79">
        <f t="shared" si="3"/>
        <v>1.2274548496261497</v>
      </c>
      <c r="R34" s="72">
        <f t="shared" si="23"/>
        <v>0</v>
      </c>
      <c r="S34" s="79">
        <f t="shared" si="4"/>
        <v>0.01</v>
      </c>
      <c r="T34" s="79">
        <f t="shared" si="13"/>
        <v>1</v>
      </c>
      <c r="U34" s="79">
        <f t="shared" si="5"/>
        <v>0.99</v>
      </c>
      <c r="V34" s="73">
        <f t="shared" si="14"/>
        <v>21.379999969047702</v>
      </c>
      <c r="W34" s="79">
        <f t="shared" si="6"/>
        <v>4.4285716496592693E-2</v>
      </c>
      <c r="X34" s="79">
        <f t="shared" si="7"/>
        <v>4.7715860008422581E-2</v>
      </c>
      <c r="Y34" s="79">
        <f t="shared" si="8"/>
        <v>0.23380771404127065</v>
      </c>
      <c r="Z34" s="79">
        <f t="shared" si="15"/>
        <v>0</v>
      </c>
      <c r="AA34" s="78">
        <f t="shared" si="16"/>
        <v>21.616169377170198</v>
      </c>
      <c r="AB34" s="79">
        <f t="shared" si="9"/>
        <v>0.19771586000842256</v>
      </c>
      <c r="AC34" s="78">
        <f t="shared" si="10"/>
        <v>0.96880771404127064</v>
      </c>
      <c r="AD34" s="79"/>
      <c r="AE34" s="75">
        <f t="shared" si="11"/>
        <v>0.2</v>
      </c>
      <c r="AF34" s="73">
        <f t="shared" si="12"/>
        <v>22.4</v>
      </c>
      <c r="AG34" s="73">
        <f t="shared" si="26"/>
        <v>21.025665551060495</v>
      </c>
      <c r="AH34" s="73">
        <f t="shared" si="17"/>
        <v>0</v>
      </c>
      <c r="AI34" s="73">
        <f t="shared" si="24"/>
        <v>0</v>
      </c>
      <c r="AJ34" s="79">
        <f t="shared" si="27"/>
        <v>1</v>
      </c>
      <c r="AK34" s="80">
        <f t="shared" si="28"/>
        <v>0.19771586000842256</v>
      </c>
      <c r="AL34" s="73">
        <f t="shared" si="25"/>
        <v>21.025665551060495</v>
      </c>
      <c r="AM34" s="27"/>
      <c r="AO34" s="35">
        <f t="shared" si="18"/>
        <v>74.596700000000013</v>
      </c>
      <c r="AP34" s="36">
        <f t="shared" si="19"/>
        <v>710.08829659987566</v>
      </c>
      <c r="AX34" t="s">
        <v>108</v>
      </c>
      <c r="AY34" t="s">
        <v>109</v>
      </c>
    </row>
    <row r="35" spans="1:51" x14ac:dyDescent="0.2">
      <c r="A35" s="31">
        <v>6</v>
      </c>
      <c r="B35" s="31">
        <v>5</v>
      </c>
      <c r="C35" s="31">
        <v>74</v>
      </c>
      <c r="D35" s="31">
        <f t="shared" si="20"/>
        <v>156</v>
      </c>
      <c r="E35" s="72">
        <v>16.100000000000001</v>
      </c>
      <c r="F35" s="73">
        <v>5.4994000000000005</v>
      </c>
      <c r="G35" s="73">
        <v>8.3000000000000007</v>
      </c>
      <c r="H35" s="74">
        <v>3.5</v>
      </c>
      <c r="I35" s="75">
        <f t="shared" si="21"/>
        <v>1.0948860433443903</v>
      </c>
      <c r="J35" s="75">
        <f t="shared" si="22"/>
        <v>1.8299332444264929</v>
      </c>
      <c r="K35" s="76">
        <f t="shared" si="0"/>
        <v>59.832021013833824</v>
      </c>
      <c r="L35" s="77">
        <v>5.27</v>
      </c>
      <c r="M35" s="31"/>
      <c r="N35" s="31"/>
      <c r="O35" s="75">
        <f t="shared" si="1"/>
        <v>0.15</v>
      </c>
      <c r="P35" s="78">
        <f t="shared" si="2"/>
        <v>5.2899854166157556E-2</v>
      </c>
      <c r="Q35" s="79">
        <f t="shared" si="3"/>
        <v>1.217465069652393</v>
      </c>
      <c r="R35" s="72">
        <f t="shared" si="23"/>
        <v>0</v>
      </c>
      <c r="S35" s="79">
        <f t="shared" si="4"/>
        <v>0.01</v>
      </c>
      <c r="T35" s="79">
        <f t="shared" si="13"/>
        <v>1</v>
      </c>
      <c r="U35" s="79">
        <f t="shared" si="5"/>
        <v>0.99</v>
      </c>
      <c r="V35" s="73">
        <f t="shared" si="14"/>
        <v>16.346169377170199</v>
      </c>
      <c r="W35" s="79">
        <f t="shared" si="6"/>
        <v>0.40384504448784292</v>
      </c>
      <c r="X35" s="79">
        <f t="shared" si="7"/>
        <v>0.43109047854298904</v>
      </c>
      <c r="Y35" s="79">
        <f t="shared" si="8"/>
        <v>1.5088166749004617</v>
      </c>
      <c r="Z35" s="79">
        <f t="shared" si="15"/>
        <v>0</v>
      </c>
      <c r="AA35" s="78">
        <f t="shared" si="16"/>
        <v>17.870226624544401</v>
      </c>
      <c r="AB35" s="79">
        <f t="shared" si="9"/>
        <v>0.58109047854298901</v>
      </c>
      <c r="AC35" s="78">
        <f t="shared" si="10"/>
        <v>2.0338166749004616</v>
      </c>
      <c r="AD35" s="79"/>
      <c r="AE35" s="75">
        <f t="shared" si="11"/>
        <v>0.2</v>
      </c>
      <c r="AF35" s="73">
        <f t="shared" si="12"/>
        <v>22.4</v>
      </c>
      <c r="AG35" s="73">
        <f t="shared" si="26"/>
        <v>17.789482225960956</v>
      </c>
      <c r="AH35" s="73">
        <f t="shared" si="17"/>
        <v>0</v>
      </c>
      <c r="AI35" s="73">
        <f t="shared" si="24"/>
        <v>0</v>
      </c>
      <c r="AJ35" s="79">
        <f t="shared" si="27"/>
        <v>1</v>
      </c>
      <c r="AK35" s="80">
        <f t="shared" si="28"/>
        <v>0.58109047854298901</v>
      </c>
      <c r="AL35" s="73">
        <f t="shared" si="25"/>
        <v>17.789482225960956</v>
      </c>
      <c r="AM35" s="27"/>
      <c r="AO35" s="35">
        <f t="shared" si="18"/>
        <v>80.096100000000007</v>
      </c>
      <c r="AP35" s="36">
        <f t="shared" si="19"/>
        <v>769.92031761370947</v>
      </c>
      <c r="AX35" t="s">
        <v>108</v>
      </c>
      <c r="AY35" t="s">
        <v>109</v>
      </c>
    </row>
    <row r="36" spans="1:51" x14ac:dyDescent="0.2">
      <c r="A36" s="31">
        <v>6</v>
      </c>
      <c r="B36" s="31">
        <v>6</v>
      </c>
      <c r="C36" s="31">
        <v>74</v>
      </c>
      <c r="D36" s="31">
        <f t="shared" si="20"/>
        <v>157</v>
      </c>
      <c r="E36" s="72">
        <v>18.3</v>
      </c>
      <c r="F36" s="73">
        <v>4.8784999999999998</v>
      </c>
      <c r="G36" s="73">
        <v>6.7</v>
      </c>
      <c r="H36" s="74">
        <v>4.9000000000000004</v>
      </c>
      <c r="I36" s="75">
        <f t="shared" si="21"/>
        <v>0.9814065388970683</v>
      </c>
      <c r="J36" s="75">
        <f t="shared" si="22"/>
        <v>2.1032450848446573</v>
      </c>
      <c r="K36" s="76">
        <f t="shared" si="0"/>
        <v>46.661539635527241</v>
      </c>
      <c r="L36" s="77">
        <v>0</v>
      </c>
      <c r="M36" s="31"/>
      <c r="N36" s="31"/>
      <c r="O36" s="75">
        <f t="shared" si="1"/>
        <v>0.15</v>
      </c>
      <c r="P36" s="78">
        <f t="shared" si="2"/>
        <v>5.2899854166157556E-2</v>
      </c>
      <c r="Q36" s="79">
        <f t="shared" si="3"/>
        <v>1.2264966881028767</v>
      </c>
      <c r="R36" s="72">
        <f t="shared" si="23"/>
        <v>0</v>
      </c>
      <c r="S36" s="79">
        <f t="shared" si="4"/>
        <v>0.01</v>
      </c>
      <c r="T36" s="79">
        <f t="shared" si="13"/>
        <v>1</v>
      </c>
      <c r="U36" s="79">
        <f t="shared" si="5"/>
        <v>0.99</v>
      </c>
      <c r="V36" s="73">
        <f t="shared" si="14"/>
        <v>17.870226624544401</v>
      </c>
      <c r="W36" s="79">
        <f t="shared" si="6"/>
        <v>0.2949838125325428</v>
      </c>
      <c r="X36" s="79">
        <f t="shared" si="7"/>
        <v>0.31754909723524222</v>
      </c>
      <c r="Y36" s="79">
        <f t="shared" si="8"/>
        <v>1.5559905764526869</v>
      </c>
      <c r="Z36" s="79">
        <f t="shared" si="15"/>
        <v>0</v>
      </c>
      <c r="AA36" s="78">
        <f t="shared" si="16"/>
        <v>19.441934277526912</v>
      </c>
      <c r="AB36" s="79">
        <f t="shared" si="9"/>
        <v>0.46754909723524218</v>
      </c>
      <c r="AC36" s="78">
        <f t="shared" si="10"/>
        <v>2.2909905764526868</v>
      </c>
      <c r="AD36" s="79"/>
      <c r="AE36" s="75">
        <f t="shared" si="11"/>
        <v>0.2</v>
      </c>
      <c r="AF36" s="73">
        <f t="shared" si="12"/>
        <v>22.4</v>
      </c>
      <c r="AG36" s="73">
        <f t="shared" si="26"/>
        <v>20.080472802413642</v>
      </c>
      <c r="AH36" s="73">
        <f t="shared" si="17"/>
        <v>0</v>
      </c>
      <c r="AI36" s="73">
        <f t="shared" si="24"/>
        <v>0</v>
      </c>
      <c r="AJ36" s="79">
        <f t="shared" si="27"/>
        <v>1</v>
      </c>
      <c r="AK36" s="80">
        <f t="shared" si="28"/>
        <v>0.46754909723524218</v>
      </c>
      <c r="AL36" s="73">
        <f t="shared" si="25"/>
        <v>20.080472802413642</v>
      </c>
      <c r="AM36" s="27"/>
      <c r="AO36" s="35">
        <f t="shared" si="18"/>
        <v>84.974600000000009</v>
      </c>
      <c r="AP36" s="36">
        <f t="shared" si="19"/>
        <v>816.58185724923669</v>
      </c>
      <c r="AX36" t="s">
        <v>108</v>
      </c>
      <c r="AY36" t="s">
        <v>109</v>
      </c>
    </row>
    <row r="37" spans="1:51" x14ac:dyDescent="0.2">
      <c r="A37" s="31">
        <v>6</v>
      </c>
      <c r="B37" s="31">
        <v>7</v>
      </c>
      <c r="C37" s="31">
        <v>74</v>
      </c>
      <c r="D37" s="31">
        <f t="shared" si="20"/>
        <v>158</v>
      </c>
      <c r="E37" s="72">
        <v>15</v>
      </c>
      <c r="F37" s="73">
        <v>7.805600000000001</v>
      </c>
      <c r="G37" s="73">
        <v>1.7</v>
      </c>
      <c r="H37" s="74">
        <v>4.8</v>
      </c>
      <c r="I37" s="75">
        <f t="shared" si="21"/>
        <v>0.6906343876068135</v>
      </c>
      <c r="J37" s="75">
        <f t="shared" si="22"/>
        <v>1.7053462321157722</v>
      </c>
      <c r="K37" s="76">
        <f t="shared" si="0"/>
        <v>40.498191780678113</v>
      </c>
      <c r="L37" s="77">
        <v>0</v>
      </c>
      <c r="M37" s="31"/>
      <c r="N37" s="31"/>
      <c r="O37" s="75">
        <f t="shared" si="1"/>
        <v>0.15</v>
      </c>
      <c r="P37" s="78">
        <f t="shared" si="2"/>
        <v>5.2899854166157556E-2</v>
      </c>
      <c r="Q37" s="79">
        <f t="shared" si="3"/>
        <v>1.2652171170620796</v>
      </c>
      <c r="R37" s="72">
        <f t="shared" si="23"/>
        <v>0</v>
      </c>
      <c r="S37" s="79">
        <f t="shared" si="4"/>
        <v>0.01</v>
      </c>
      <c r="T37" s="79">
        <f t="shared" si="13"/>
        <v>1</v>
      </c>
      <c r="U37" s="79">
        <f t="shared" si="5"/>
        <v>0.99</v>
      </c>
      <c r="V37" s="73">
        <f t="shared" si="14"/>
        <v>19.441934277526912</v>
      </c>
      <c r="W37" s="79">
        <f t="shared" si="6"/>
        <v>0.18271898017664917</v>
      </c>
      <c r="X37" s="79">
        <f t="shared" si="7"/>
        <v>0.20377133430512598</v>
      </c>
      <c r="Y37" s="79">
        <f t="shared" si="8"/>
        <v>0.97810240466460463</v>
      </c>
      <c r="Z37" s="79">
        <f t="shared" si="15"/>
        <v>0</v>
      </c>
      <c r="AA37" s="78">
        <f t="shared" si="16"/>
        <v>20.429916504460856</v>
      </c>
      <c r="AB37" s="79">
        <f t="shared" si="9"/>
        <v>0.35377133430512597</v>
      </c>
      <c r="AC37" s="78">
        <f t="shared" si="10"/>
        <v>1.6981024046646047</v>
      </c>
      <c r="AD37" s="79"/>
      <c r="AE37" s="75">
        <f t="shared" si="11"/>
        <v>0.2</v>
      </c>
      <c r="AF37" s="73">
        <f t="shared" si="12"/>
        <v>22.4</v>
      </c>
      <c r="AG37" s="73">
        <f t="shared" si="26"/>
        <v>21.778575207078248</v>
      </c>
      <c r="AH37" s="73">
        <f t="shared" si="17"/>
        <v>0</v>
      </c>
      <c r="AI37" s="73">
        <f t="shared" si="24"/>
        <v>0</v>
      </c>
      <c r="AJ37" s="79">
        <f t="shared" si="27"/>
        <v>1</v>
      </c>
      <c r="AK37" s="80">
        <f t="shared" si="28"/>
        <v>0.35377133430512597</v>
      </c>
      <c r="AL37" s="73">
        <f t="shared" si="25"/>
        <v>21.778575207078248</v>
      </c>
      <c r="AM37" s="27"/>
      <c r="AO37" s="35">
        <f t="shared" si="18"/>
        <v>92.780200000000008</v>
      </c>
      <c r="AP37" s="36">
        <f t="shared" si="19"/>
        <v>857.08004902991479</v>
      </c>
      <c r="AX37" t="s">
        <v>108</v>
      </c>
      <c r="AY37" t="s">
        <v>109</v>
      </c>
    </row>
    <row r="38" spans="1:51" x14ac:dyDescent="0.2">
      <c r="A38" s="31">
        <v>6</v>
      </c>
      <c r="B38" s="31">
        <v>8</v>
      </c>
      <c r="C38" s="31">
        <v>74</v>
      </c>
      <c r="D38" s="31">
        <f t="shared" si="20"/>
        <v>159</v>
      </c>
      <c r="E38" s="72">
        <v>18.899999999999999</v>
      </c>
      <c r="F38" s="73">
        <v>2.8384</v>
      </c>
      <c r="G38" s="73">
        <v>2.2000000000000002</v>
      </c>
      <c r="H38" s="74">
        <v>5.0999999999999996</v>
      </c>
      <c r="I38" s="75">
        <f t="shared" si="21"/>
        <v>0.71580544433126536</v>
      </c>
      <c r="J38" s="75">
        <f t="shared" si="22"/>
        <v>2.1837218414652266</v>
      </c>
      <c r="K38" s="76">
        <f t="shared" si="0"/>
        <v>32.779149374215926</v>
      </c>
      <c r="L38" s="77">
        <v>0</v>
      </c>
      <c r="M38" s="31"/>
      <c r="N38" s="31"/>
      <c r="O38" s="75">
        <f t="shared" si="1"/>
        <v>0.15</v>
      </c>
      <c r="P38" s="78">
        <f t="shared" si="2"/>
        <v>5.2899854166157556E-2</v>
      </c>
      <c r="Q38" s="79">
        <f t="shared" si="3"/>
        <v>1.2211621910407355</v>
      </c>
      <c r="R38" s="72">
        <f t="shared" si="23"/>
        <v>0</v>
      </c>
      <c r="S38" s="79">
        <f t="shared" si="4"/>
        <v>0.01</v>
      </c>
      <c r="T38" s="79">
        <f t="shared" si="13"/>
        <v>1</v>
      </c>
      <c r="U38" s="79">
        <f t="shared" si="5"/>
        <v>0.99</v>
      </c>
      <c r="V38" s="73">
        <f t="shared" si="14"/>
        <v>20.429916504460856</v>
      </c>
      <c r="W38" s="79">
        <f t="shared" si="6"/>
        <v>0.11214882110993887</v>
      </c>
      <c r="X38" s="79">
        <f t="shared" si="7"/>
        <v>0.12012957694275762</v>
      </c>
      <c r="Y38" s="79">
        <f t="shared" si="8"/>
        <v>0.61266084240806384</v>
      </c>
      <c r="Z38" s="79">
        <f t="shared" si="15"/>
        <v>0</v>
      </c>
      <c r="AA38" s="78">
        <f t="shared" si="16"/>
        <v>21.048765840226576</v>
      </c>
      <c r="AB38" s="79">
        <f t="shared" si="9"/>
        <v>0.27012957694275763</v>
      </c>
      <c r="AC38" s="78">
        <f t="shared" si="10"/>
        <v>1.3776608424080639</v>
      </c>
      <c r="AD38" s="79"/>
      <c r="AE38" s="75">
        <f t="shared" si="11"/>
        <v>0.2</v>
      </c>
      <c r="AF38" s="73">
        <f t="shared" si="12"/>
        <v>22.4</v>
      </c>
      <c r="AG38" s="73">
        <f t="shared" si="26"/>
        <v>23.15623604948631</v>
      </c>
      <c r="AH38" s="73">
        <f t="shared" si="17"/>
        <v>23.15623604948631</v>
      </c>
      <c r="AI38" s="73">
        <f t="shared" si="24"/>
        <v>0</v>
      </c>
      <c r="AJ38" s="79">
        <f t="shared" si="27"/>
        <v>0.92122541151184256</v>
      </c>
      <c r="AK38" s="80">
        <f t="shared" si="28"/>
        <v>0.25831338866953402</v>
      </c>
      <c r="AL38" s="73">
        <f t="shared" si="25"/>
        <v>23.09597348929287</v>
      </c>
      <c r="AM38" s="27"/>
      <c r="AO38" s="35">
        <f t="shared" si="18"/>
        <v>95.618600000000015</v>
      </c>
      <c r="AP38" s="36">
        <f t="shared" si="19"/>
        <v>889.85919840413067</v>
      </c>
      <c r="AX38" t="s">
        <v>108</v>
      </c>
      <c r="AY38" t="s">
        <v>109</v>
      </c>
    </row>
    <row r="39" spans="1:51" x14ac:dyDescent="0.2">
      <c r="A39" s="31">
        <v>6</v>
      </c>
      <c r="B39" s="31">
        <v>9</v>
      </c>
      <c r="C39" s="31">
        <v>74</v>
      </c>
      <c r="D39" s="31">
        <f t="shared" si="20"/>
        <v>160</v>
      </c>
      <c r="E39" s="72">
        <v>24.4</v>
      </c>
      <c r="F39" s="73">
        <v>2.2174999999999998</v>
      </c>
      <c r="G39" s="73">
        <v>3.3</v>
      </c>
      <c r="H39" s="74">
        <v>5.4</v>
      </c>
      <c r="I39" s="75">
        <f t="shared" si="21"/>
        <v>0.77405265232365905</v>
      </c>
      <c r="J39" s="75">
        <f t="shared" si="22"/>
        <v>3.0563126530167612</v>
      </c>
      <c r="K39" s="76">
        <f t="shared" si="0"/>
        <v>25.326356960228637</v>
      </c>
      <c r="L39" s="77">
        <v>0</v>
      </c>
      <c r="M39" s="31"/>
      <c r="N39" s="31"/>
      <c r="O39" s="75">
        <f t="shared" si="1"/>
        <v>0.15</v>
      </c>
      <c r="P39" s="78">
        <f t="shared" si="2"/>
        <v>5.2899854166157556E-2</v>
      </c>
      <c r="Q39" s="79">
        <f t="shared" si="3"/>
        <v>1.2233832861783169</v>
      </c>
      <c r="R39" s="72">
        <f t="shared" si="23"/>
        <v>46.31247209897262</v>
      </c>
      <c r="S39" s="79">
        <f t="shared" si="4"/>
        <v>0.01</v>
      </c>
      <c r="T39" s="79">
        <f t="shared" si="13"/>
        <v>0.5</v>
      </c>
      <c r="U39" s="79">
        <f t="shared" si="5"/>
        <v>0.5</v>
      </c>
      <c r="V39" s="73">
        <f t="shared" si="14"/>
        <v>0</v>
      </c>
      <c r="W39" s="79">
        <f t="shared" si="6"/>
        <v>1</v>
      </c>
      <c r="X39" s="79">
        <f t="shared" si="7"/>
        <v>0.61169164308915847</v>
      </c>
      <c r="Y39" s="79">
        <f t="shared" si="8"/>
        <v>3.303134872681456</v>
      </c>
      <c r="Z39" s="79">
        <f t="shared" si="15"/>
        <v>25.263706258746044</v>
      </c>
      <c r="AA39" s="78">
        <f t="shared" si="16"/>
        <v>6.606269745362912</v>
      </c>
      <c r="AB39" s="79">
        <f t="shared" si="9"/>
        <v>0.76169164308915849</v>
      </c>
      <c r="AC39" s="78">
        <f t="shared" si="10"/>
        <v>4.1131348726814565</v>
      </c>
      <c r="AD39" s="79"/>
      <c r="AE39" s="75">
        <f t="shared" si="11"/>
        <v>0.2</v>
      </c>
      <c r="AF39" s="73">
        <f t="shared" si="12"/>
        <v>22.4</v>
      </c>
      <c r="AG39" s="73">
        <f t="shared" si="26"/>
        <v>4.0528723124880166</v>
      </c>
      <c r="AH39" s="73">
        <f t="shared" si="17"/>
        <v>0</v>
      </c>
      <c r="AI39" s="73">
        <f t="shared" si="24"/>
        <v>0</v>
      </c>
      <c r="AJ39" s="79">
        <f t="shared" si="27"/>
        <v>1</v>
      </c>
      <c r="AK39" s="80">
        <f t="shared" si="28"/>
        <v>0.76169164308915849</v>
      </c>
      <c r="AL39" s="73">
        <f t="shared" si="25"/>
        <v>4.0528723124880166</v>
      </c>
      <c r="AM39" s="27"/>
      <c r="AO39" s="35">
        <f t="shared" si="18"/>
        <v>97.836100000000016</v>
      </c>
      <c r="AP39" s="36">
        <f t="shared" si="19"/>
        <v>915.18555536435929</v>
      </c>
      <c r="AX39" t="s">
        <v>108</v>
      </c>
      <c r="AY39" t="s">
        <v>109</v>
      </c>
    </row>
    <row r="40" spans="1:51" x14ac:dyDescent="0.2">
      <c r="A40" s="31">
        <v>6</v>
      </c>
      <c r="B40" s="31">
        <v>10</v>
      </c>
      <c r="C40" s="31">
        <v>74</v>
      </c>
      <c r="D40" s="31">
        <f t="shared" si="20"/>
        <v>161</v>
      </c>
      <c r="E40" s="72">
        <v>27.8</v>
      </c>
      <c r="F40" s="73">
        <v>2.3062</v>
      </c>
      <c r="G40" s="73">
        <v>6.7</v>
      </c>
      <c r="H40" s="74">
        <v>5.9</v>
      </c>
      <c r="I40" s="75">
        <f t="shared" si="21"/>
        <v>0.9814065388970683</v>
      </c>
      <c r="J40" s="75">
        <f t="shared" si="22"/>
        <v>3.7361349407572058</v>
      </c>
      <c r="K40" s="76">
        <f t="shared" si="0"/>
        <v>26.267962866945211</v>
      </c>
      <c r="L40" s="77">
        <v>0</v>
      </c>
      <c r="M40" s="31"/>
      <c r="N40" s="31"/>
      <c r="O40" s="75">
        <f t="shared" si="1"/>
        <v>0.15</v>
      </c>
      <c r="P40" s="78">
        <f t="shared" si="2"/>
        <v>5.2899854166157556E-2</v>
      </c>
      <c r="Q40" s="79">
        <f t="shared" si="3"/>
        <v>1.2232125899014363</v>
      </c>
      <c r="R40" s="72">
        <f t="shared" si="23"/>
        <v>0</v>
      </c>
      <c r="S40" s="79">
        <f t="shared" si="4"/>
        <v>0.01</v>
      </c>
      <c r="T40" s="79">
        <f t="shared" si="13"/>
        <v>0.5</v>
      </c>
      <c r="U40" s="79">
        <f t="shared" si="5"/>
        <v>0.5</v>
      </c>
      <c r="V40" s="73">
        <f t="shared" si="14"/>
        <v>6.606269745362912</v>
      </c>
      <c r="W40" s="79">
        <f t="shared" si="6"/>
        <v>1</v>
      </c>
      <c r="X40" s="79">
        <f t="shared" si="7"/>
        <v>0.61160629495071817</v>
      </c>
      <c r="Y40" s="79">
        <f t="shared" si="8"/>
        <v>3.6084771402092373</v>
      </c>
      <c r="Z40" s="79">
        <f t="shared" si="15"/>
        <v>0</v>
      </c>
      <c r="AA40" s="78">
        <f t="shared" si="16"/>
        <v>13.823224025781386</v>
      </c>
      <c r="AB40" s="79">
        <f t="shared" si="9"/>
        <v>0.76160629495071819</v>
      </c>
      <c r="AC40" s="78">
        <f t="shared" si="10"/>
        <v>4.4934771402092375</v>
      </c>
      <c r="AD40" s="79"/>
      <c r="AE40" s="75">
        <f t="shared" si="11"/>
        <v>0.2</v>
      </c>
      <c r="AF40" s="73">
        <f t="shared" si="12"/>
        <v>22.4</v>
      </c>
      <c r="AG40" s="73">
        <f t="shared" si="26"/>
        <v>8.5463494526972532</v>
      </c>
      <c r="AH40" s="73">
        <f t="shared" si="17"/>
        <v>0</v>
      </c>
      <c r="AI40" s="73">
        <f t="shared" si="24"/>
        <v>0</v>
      </c>
      <c r="AJ40" s="79">
        <f t="shared" si="27"/>
        <v>1</v>
      </c>
      <c r="AK40" s="80">
        <f t="shared" si="28"/>
        <v>0.76160629495071819</v>
      </c>
      <c r="AL40" s="73">
        <f t="shared" si="25"/>
        <v>8.5463494526972532</v>
      </c>
      <c r="AM40" s="27"/>
      <c r="AO40" s="35">
        <f t="shared" si="18"/>
        <v>100.14230000000002</v>
      </c>
      <c r="AP40" s="36">
        <f t="shared" si="19"/>
        <v>941.45351823130454</v>
      </c>
      <c r="AX40" t="s">
        <v>108</v>
      </c>
      <c r="AY40" t="s">
        <v>109</v>
      </c>
    </row>
    <row r="41" spans="1:51" x14ac:dyDescent="0.2">
      <c r="A41" s="31">
        <v>6</v>
      </c>
      <c r="B41" s="31">
        <v>11</v>
      </c>
      <c r="C41" s="31">
        <v>74</v>
      </c>
      <c r="D41" s="31">
        <f t="shared" si="20"/>
        <v>162</v>
      </c>
      <c r="E41" s="72">
        <v>30.6</v>
      </c>
      <c r="F41" s="73">
        <v>1.774</v>
      </c>
      <c r="G41" s="73">
        <v>6.1</v>
      </c>
      <c r="H41" s="74">
        <v>6</v>
      </c>
      <c r="I41" s="75">
        <f t="shared" si="21"/>
        <v>0.94160312126902845</v>
      </c>
      <c r="J41" s="75">
        <f t="shared" si="22"/>
        <v>4.3912919467167955</v>
      </c>
      <c r="K41" s="76">
        <f t="shared" si="0"/>
        <v>21.442507869990969</v>
      </c>
      <c r="L41" s="77">
        <v>0</v>
      </c>
      <c r="M41" s="31"/>
      <c r="N41" s="31"/>
      <c r="O41" s="75">
        <f t="shared" si="1"/>
        <v>0.15</v>
      </c>
      <c r="P41" s="78">
        <f t="shared" si="2"/>
        <v>5.2899854166157556E-2</v>
      </c>
      <c r="Q41" s="79">
        <f t="shared" si="3"/>
        <v>1.2232550597156382</v>
      </c>
      <c r="R41" s="72">
        <f t="shared" si="23"/>
        <v>0</v>
      </c>
      <c r="S41" s="79">
        <f t="shared" si="4"/>
        <v>0.01</v>
      </c>
      <c r="T41" s="79">
        <f t="shared" si="13"/>
        <v>0.5</v>
      </c>
      <c r="U41" s="79">
        <f t="shared" si="5"/>
        <v>0.5</v>
      </c>
      <c r="V41" s="73">
        <f t="shared" si="14"/>
        <v>13.823224025781386</v>
      </c>
      <c r="W41" s="79">
        <f t="shared" si="6"/>
        <v>0.58405542672990107</v>
      </c>
      <c r="X41" s="79">
        <f t="shared" si="7"/>
        <v>0.6116275298578191</v>
      </c>
      <c r="Y41" s="79">
        <f t="shared" si="8"/>
        <v>3.6697651791469146</v>
      </c>
      <c r="Z41" s="79">
        <f t="shared" si="15"/>
        <v>0</v>
      </c>
      <c r="AA41" s="78">
        <f t="shared" si="16"/>
        <v>21.162754384075214</v>
      </c>
      <c r="AB41" s="79">
        <f t="shared" si="9"/>
        <v>0.76162752985781912</v>
      </c>
      <c r="AC41" s="78">
        <f t="shared" si="10"/>
        <v>4.5697651791469145</v>
      </c>
      <c r="AD41" s="79"/>
      <c r="AE41" s="75">
        <f t="shared" si="11"/>
        <v>0.2</v>
      </c>
      <c r="AF41" s="73">
        <f t="shared" si="12"/>
        <v>22.4</v>
      </c>
      <c r="AG41" s="73">
        <f t="shared" si="26"/>
        <v>13.116114631844168</v>
      </c>
      <c r="AH41" s="73">
        <f t="shared" si="17"/>
        <v>0</v>
      </c>
      <c r="AI41" s="73">
        <f t="shared" si="24"/>
        <v>0</v>
      </c>
      <c r="AJ41" s="79">
        <f t="shared" si="27"/>
        <v>1</v>
      </c>
      <c r="AK41" s="80">
        <f t="shared" si="28"/>
        <v>0.76162752985781912</v>
      </c>
      <c r="AL41" s="73">
        <f t="shared" si="25"/>
        <v>13.116114631844168</v>
      </c>
      <c r="AM41" s="27"/>
      <c r="AO41" s="35">
        <f t="shared" si="18"/>
        <v>101.91630000000002</v>
      </c>
      <c r="AP41" s="36">
        <f t="shared" si="19"/>
        <v>962.89602610129555</v>
      </c>
      <c r="AX41" t="s">
        <v>108</v>
      </c>
      <c r="AY41" t="s">
        <v>109</v>
      </c>
    </row>
    <row r="42" spans="1:51" x14ac:dyDescent="0.2">
      <c r="A42" s="31">
        <v>6</v>
      </c>
      <c r="B42" s="31">
        <v>12</v>
      </c>
      <c r="C42" s="31">
        <v>74</v>
      </c>
      <c r="D42" s="31">
        <f t="shared" si="20"/>
        <v>163</v>
      </c>
      <c r="E42" s="72">
        <v>33.299999999999997</v>
      </c>
      <c r="F42" s="73">
        <v>2.3062</v>
      </c>
      <c r="G42" s="73">
        <v>9.4</v>
      </c>
      <c r="H42" s="74">
        <v>6.7</v>
      </c>
      <c r="I42" s="75">
        <f t="shared" si="21"/>
        <v>1.1794549173707165</v>
      </c>
      <c r="J42" s="75">
        <f t="shared" si="22"/>
        <v>5.1154132953859861</v>
      </c>
      <c r="K42" s="76">
        <f t="shared" si="0"/>
        <v>23.056884151170433</v>
      </c>
      <c r="L42" s="77">
        <v>0</v>
      </c>
      <c r="M42" s="31"/>
      <c r="N42" s="31"/>
      <c r="O42" s="75">
        <f t="shared" si="1"/>
        <v>0.15</v>
      </c>
      <c r="P42" s="78">
        <f t="shared" si="2"/>
        <v>5.2899854166157556E-2</v>
      </c>
      <c r="Q42" s="79">
        <f t="shared" si="3"/>
        <v>1.2270374090879681</v>
      </c>
      <c r="R42" s="72">
        <f t="shared" si="23"/>
        <v>0</v>
      </c>
      <c r="S42" s="79">
        <f t="shared" si="4"/>
        <v>0.01</v>
      </c>
      <c r="T42" s="79">
        <f t="shared" si="13"/>
        <v>0.5</v>
      </c>
      <c r="U42" s="79">
        <f t="shared" si="5"/>
        <v>0.5</v>
      </c>
      <c r="V42" s="73">
        <f t="shared" si="14"/>
        <v>21.162754384075214</v>
      </c>
      <c r="W42" s="79">
        <f t="shared" si="6"/>
        <v>5.9803258280341866E-2</v>
      </c>
      <c r="X42" s="79">
        <f t="shared" si="7"/>
        <v>6.4410346353277984E-2</v>
      </c>
      <c r="Y42" s="79">
        <f t="shared" si="8"/>
        <v>0.43154932056696249</v>
      </c>
      <c r="Z42" s="79">
        <f t="shared" si="15"/>
        <v>0</v>
      </c>
      <c r="AA42" s="78">
        <f t="shared" si="16"/>
        <v>22.025853025209138</v>
      </c>
      <c r="AB42" s="79">
        <f t="shared" si="9"/>
        <v>0.21441034635327799</v>
      </c>
      <c r="AC42" s="78">
        <f t="shared" si="10"/>
        <v>1.4365493205669626</v>
      </c>
      <c r="AD42" s="79"/>
      <c r="AE42" s="75">
        <f t="shared" si="11"/>
        <v>0.2</v>
      </c>
      <c r="AF42" s="73">
        <f t="shared" si="12"/>
        <v>22.4</v>
      </c>
      <c r="AG42" s="73">
        <f t="shared" si="26"/>
        <v>14.55266395241113</v>
      </c>
      <c r="AH42" s="73">
        <f t="shared" si="17"/>
        <v>0</v>
      </c>
      <c r="AI42" s="73">
        <f t="shared" si="24"/>
        <v>0</v>
      </c>
      <c r="AJ42" s="79">
        <f t="shared" si="27"/>
        <v>1</v>
      </c>
      <c r="AK42" s="80">
        <f t="shared" si="28"/>
        <v>0.21441034635327799</v>
      </c>
      <c r="AL42" s="73">
        <f t="shared" si="25"/>
        <v>14.55266395241113</v>
      </c>
      <c r="AM42" s="27"/>
      <c r="AO42" s="35">
        <f t="shared" si="18"/>
        <v>104.22250000000003</v>
      </c>
      <c r="AP42" s="36">
        <f t="shared" si="19"/>
        <v>985.95291025246593</v>
      </c>
      <c r="AX42" t="s">
        <v>108</v>
      </c>
      <c r="AY42" t="s">
        <v>109</v>
      </c>
    </row>
    <row r="43" spans="1:51" x14ac:dyDescent="0.2">
      <c r="A43" s="31">
        <v>6</v>
      </c>
      <c r="B43" s="31">
        <v>13</v>
      </c>
      <c r="C43" s="31">
        <v>74</v>
      </c>
      <c r="D43" s="31">
        <f t="shared" si="20"/>
        <v>164</v>
      </c>
      <c r="E43" s="72">
        <v>33.299999999999997</v>
      </c>
      <c r="F43" s="73">
        <v>1.8627</v>
      </c>
      <c r="G43" s="73">
        <v>10</v>
      </c>
      <c r="H43" s="74">
        <v>6.3</v>
      </c>
      <c r="I43" s="75">
        <f t="shared" si="21"/>
        <v>1.2279626193393784</v>
      </c>
      <c r="J43" s="75">
        <f t="shared" si="22"/>
        <v>5.1154132953859861</v>
      </c>
      <c r="K43" s="76">
        <f t="shared" si="0"/>
        <v>24.005149700161653</v>
      </c>
      <c r="L43" s="77">
        <v>0</v>
      </c>
      <c r="M43" s="31"/>
      <c r="N43" s="31"/>
      <c r="O43" s="75">
        <f t="shared" si="1"/>
        <v>0.15</v>
      </c>
      <c r="P43" s="78">
        <f t="shared" si="2"/>
        <v>5.2899854166157556E-2</v>
      </c>
      <c r="Q43" s="79">
        <f t="shared" si="3"/>
        <v>1.2211534953875869</v>
      </c>
      <c r="R43" s="72">
        <f t="shared" si="23"/>
        <v>0</v>
      </c>
      <c r="S43" s="79">
        <f t="shared" si="4"/>
        <v>0.01</v>
      </c>
      <c r="T43" s="79">
        <f t="shared" si="13"/>
        <v>0.5</v>
      </c>
      <c r="U43" s="79">
        <f t="shared" si="5"/>
        <v>0.5</v>
      </c>
      <c r="V43" s="73">
        <f t="shared" si="14"/>
        <v>22.025853025209138</v>
      </c>
      <c r="W43" s="79">
        <f t="shared" si="6"/>
        <v>0</v>
      </c>
      <c r="X43" s="79">
        <f t="shared" si="7"/>
        <v>0</v>
      </c>
      <c r="Y43" s="79">
        <f t="shared" si="8"/>
        <v>0</v>
      </c>
      <c r="Z43" s="79">
        <f t="shared" si="15"/>
        <v>0</v>
      </c>
      <c r="AA43" s="78">
        <f t="shared" si="16"/>
        <v>22.025853025209138</v>
      </c>
      <c r="AB43" s="79">
        <f t="shared" si="9"/>
        <v>0.15</v>
      </c>
      <c r="AC43" s="78">
        <f t="shared" si="10"/>
        <v>0.94499999999999995</v>
      </c>
      <c r="AD43" s="79"/>
      <c r="AE43" s="75">
        <f t="shared" si="11"/>
        <v>0.2</v>
      </c>
      <c r="AF43" s="73">
        <f t="shared" si="12"/>
        <v>22.4</v>
      </c>
      <c r="AG43" s="73">
        <f t="shared" si="26"/>
        <v>15.497663952411131</v>
      </c>
      <c r="AH43" s="73">
        <f t="shared" si="17"/>
        <v>0</v>
      </c>
      <c r="AI43" s="73">
        <f t="shared" si="24"/>
        <v>0</v>
      </c>
      <c r="AJ43" s="79">
        <f t="shared" si="27"/>
        <v>1</v>
      </c>
      <c r="AK43" s="80">
        <f t="shared" si="28"/>
        <v>0.15</v>
      </c>
      <c r="AL43" s="73">
        <f t="shared" si="25"/>
        <v>15.497663952411131</v>
      </c>
      <c r="AM43" s="27"/>
      <c r="AO43" s="35">
        <f t="shared" si="18"/>
        <v>106.08520000000003</v>
      </c>
      <c r="AP43" s="36">
        <f t="shared" si="19"/>
        <v>1009.9580599526275</v>
      </c>
      <c r="AX43" t="s">
        <v>108</v>
      </c>
      <c r="AY43" t="s">
        <v>109</v>
      </c>
    </row>
    <row r="44" spans="1:51" x14ac:dyDescent="0.2">
      <c r="A44" s="31">
        <v>6</v>
      </c>
      <c r="B44" s="31">
        <v>14</v>
      </c>
      <c r="C44" s="31">
        <v>74</v>
      </c>
      <c r="D44" s="31">
        <f t="shared" si="20"/>
        <v>165</v>
      </c>
      <c r="E44" s="72">
        <v>37.799999999999997</v>
      </c>
      <c r="F44" s="73">
        <v>2.7497000000000003</v>
      </c>
      <c r="G44" s="73">
        <v>10</v>
      </c>
      <c r="H44" s="74">
        <v>8.3000000000000007</v>
      </c>
      <c r="I44" s="75">
        <f t="shared" si="21"/>
        <v>1.2279626193393784</v>
      </c>
      <c r="J44" s="75">
        <f t="shared" si="22"/>
        <v>6.5534484603429339</v>
      </c>
      <c r="K44" s="76">
        <f t="shared" si="0"/>
        <v>18.737655858136108</v>
      </c>
      <c r="L44" s="77">
        <v>0</v>
      </c>
      <c r="M44" s="31"/>
      <c r="N44" s="31"/>
      <c r="O44" s="75">
        <f t="shared" si="1"/>
        <v>0.15</v>
      </c>
      <c r="P44" s="78">
        <f t="shared" si="2"/>
        <v>5.2899854166157556E-2</v>
      </c>
      <c r="Q44" s="79">
        <f t="shared" si="3"/>
        <v>1.2369365849858029</v>
      </c>
      <c r="R44" s="72">
        <f t="shared" si="23"/>
        <v>0</v>
      </c>
      <c r="S44" s="79">
        <f t="shared" si="4"/>
        <v>0.01</v>
      </c>
      <c r="T44" s="79">
        <f t="shared" si="13"/>
        <v>0.5</v>
      </c>
      <c r="U44" s="79">
        <f t="shared" si="5"/>
        <v>0.5</v>
      </c>
      <c r="V44" s="73">
        <f t="shared" si="14"/>
        <v>22.025853025209138</v>
      </c>
      <c r="W44" s="79">
        <f t="shared" si="6"/>
        <v>0</v>
      </c>
      <c r="X44" s="79">
        <f t="shared" si="7"/>
        <v>0</v>
      </c>
      <c r="Y44" s="79">
        <f t="shared" si="8"/>
        <v>0</v>
      </c>
      <c r="Z44" s="79">
        <f t="shared" si="15"/>
        <v>0</v>
      </c>
      <c r="AA44" s="78">
        <f t="shared" si="16"/>
        <v>22.025853025209138</v>
      </c>
      <c r="AB44" s="79">
        <f t="shared" si="9"/>
        <v>0.15</v>
      </c>
      <c r="AC44" s="78">
        <f t="shared" si="10"/>
        <v>1.2450000000000001</v>
      </c>
      <c r="AD44" s="79"/>
      <c r="AE44" s="75">
        <f t="shared" si="11"/>
        <v>0.2</v>
      </c>
      <c r="AF44" s="73">
        <f t="shared" si="12"/>
        <v>22.4</v>
      </c>
      <c r="AG44" s="73">
        <f t="shared" si="26"/>
        <v>16.742663952411132</v>
      </c>
      <c r="AH44" s="73">
        <f t="shared" si="17"/>
        <v>0</v>
      </c>
      <c r="AI44" s="73">
        <f t="shared" si="24"/>
        <v>0</v>
      </c>
      <c r="AJ44" s="79">
        <f t="shared" si="27"/>
        <v>1</v>
      </c>
      <c r="AK44" s="80">
        <f t="shared" si="28"/>
        <v>0.15</v>
      </c>
      <c r="AL44" s="73">
        <f t="shared" si="25"/>
        <v>16.742663952411132</v>
      </c>
      <c r="AM44" s="27"/>
      <c r="AO44" s="35">
        <f t="shared" si="18"/>
        <v>108.83490000000003</v>
      </c>
      <c r="AP44" s="36">
        <f t="shared" si="19"/>
        <v>1028.6957158107637</v>
      </c>
      <c r="AX44" t="s">
        <v>108</v>
      </c>
      <c r="AY44" t="s">
        <v>109</v>
      </c>
    </row>
    <row r="45" spans="1:51" x14ac:dyDescent="0.2">
      <c r="A45" s="31">
        <v>6</v>
      </c>
      <c r="B45" s="31">
        <v>15</v>
      </c>
      <c r="C45" s="31">
        <v>74</v>
      </c>
      <c r="D45" s="31">
        <f t="shared" si="20"/>
        <v>166</v>
      </c>
      <c r="E45" s="72">
        <v>32.799999999999997</v>
      </c>
      <c r="F45" s="73">
        <v>2.3949000000000003</v>
      </c>
      <c r="G45" s="73">
        <v>9.4</v>
      </c>
      <c r="H45" s="74">
        <v>6.5</v>
      </c>
      <c r="I45" s="75">
        <f t="shared" si="21"/>
        <v>1.1794549173707165</v>
      </c>
      <c r="J45" s="75">
        <f t="shared" si="22"/>
        <v>4.9739919933544527</v>
      </c>
      <c r="K45" s="76">
        <f t="shared" si="0"/>
        <v>23.712441012099294</v>
      </c>
      <c r="L45" s="77">
        <v>0</v>
      </c>
      <c r="M45" s="31"/>
      <c r="N45" s="31"/>
      <c r="O45" s="75">
        <f t="shared" si="1"/>
        <v>0.15</v>
      </c>
      <c r="P45" s="78">
        <f t="shared" si="2"/>
        <v>5.2899854166157556E-2</v>
      </c>
      <c r="Q45" s="79">
        <f t="shared" si="3"/>
        <v>1.2272074350341968</v>
      </c>
      <c r="R45" s="72">
        <f t="shared" si="23"/>
        <v>0</v>
      </c>
      <c r="S45" s="79">
        <f t="shared" si="4"/>
        <v>0.01</v>
      </c>
      <c r="T45" s="79">
        <f t="shared" si="13"/>
        <v>0.5</v>
      </c>
      <c r="U45" s="79">
        <f t="shared" si="5"/>
        <v>0.5</v>
      </c>
      <c r="V45" s="73">
        <f t="shared" si="14"/>
        <v>22.025853025209138</v>
      </c>
      <c r="W45" s="79">
        <f t="shared" si="6"/>
        <v>0</v>
      </c>
      <c r="X45" s="79">
        <f t="shared" si="7"/>
        <v>0</v>
      </c>
      <c r="Y45" s="79">
        <f t="shared" si="8"/>
        <v>0</v>
      </c>
      <c r="Z45" s="79">
        <f t="shared" si="15"/>
        <v>0</v>
      </c>
      <c r="AA45" s="78">
        <f t="shared" si="16"/>
        <v>22.025853025209138</v>
      </c>
      <c r="AB45" s="79">
        <f t="shared" si="9"/>
        <v>0.15</v>
      </c>
      <c r="AC45" s="78">
        <f t="shared" si="10"/>
        <v>0.97499999999999998</v>
      </c>
      <c r="AD45" s="79"/>
      <c r="AE45" s="75">
        <f t="shared" si="11"/>
        <v>0.2</v>
      </c>
      <c r="AF45" s="73">
        <f t="shared" si="12"/>
        <v>22.4</v>
      </c>
      <c r="AG45" s="73">
        <f t="shared" si="26"/>
        <v>17.717663952411133</v>
      </c>
      <c r="AH45" s="73">
        <f t="shared" si="17"/>
        <v>0</v>
      </c>
      <c r="AI45" s="73">
        <f t="shared" si="24"/>
        <v>0</v>
      </c>
      <c r="AJ45" s="79">
        <f t="shared" si="27"/>
        <v>1</v>
      </c>
      <c r="AK45" s="80">
        <f t="shared" si="28"/>
        <v>0.15</v>
      </c>
      <c r="AL45" s="73">
        <f t="shared" si="25"/>
        <v>17.717663952411133</v>
      </c>
      <c r="AM45" s="27"/>
      <c r="AO45" s="35">
        <f t="shared" si="18"/>
        <v>111.22980000000004</v>
      </c>
      <c r="AP45" s="36">
        <f t="shared" si="19"/>
        <v>1052.408156822863</v>
      </c>
      <c r="AX45" t="s">
        <v>108</v>
      </c>
      <c r="AY45" t="s">
        <v>109</v>
      </c>
    </row>
    <row r="46" spans="1:51" x14ac:dyDescent="0.2">
      <c r="A46" s="31">
        <v>6</v>
      </c>
      <c r="B46" s="31">
        <v>16</v>
      </c>
      <c r="C46" s="31">
        <v>74</v>
      </c>
      <c r="D46" s="31">
        <f t="shared" si="20"/>
        <v>167</v>
      </c>
      <c r="E46" s="72">
        <v>37.200000000000003</v>
      </c>
      <c r="F46" s="73">
        <v>2.3062</v>
      </c>
      <c r="G46" s="73">
        <v>11.1</v>
      </c>
      <c r="H46" s="74">
        <v>7.6</v>
      </c>
      <c r="I46" s="75">
        <f t="shared" si="21"/>
        <v>1.3214654993101305</v>
      </c>
      <c r="J46" s="75">
        <f t="shared" si="22"/>
        <v>6.3434932017398573</v>
      </c>
      <c r="K46" s="76">
        <f t="shared" ref="K46:K77" si="29">I46/J46*100</f>
        <v>20.831826523400174</v>
      </c>
      <c r="L46" s="77">
        <v>0</v>
      </c>
      <c r="M46" s="31"/>
      <c r="N46" s="31"/>
      <c r="O46" s="75">
        <f t="shared" ref="O46:O77" si="30">IF(D46&lt;$Q$4,$J$4,IF(D46&lt;$Q$5,$J$4+(D46-$Q$4)/$F$5*($J$5-$J$4),IF(D46&lt;$Q$6,$J$5,IF(D46&lt;$Q$7,$J$5+(D46-$Q$6)/$F$7*($J$6-$J$5),$J$4))))</f>
        <v>0.15</v>
      </c>
      <c r="P46" s="78">
        <f t="shared" ref="P46:P77" si="31">MAX(O46/$J$5*$M$5,P45)</f>
        <v>5.2899854166157556E-2</v>
      </c>
      <c r="Q46" s="79">
        <f t="shared" ref="Q46:Q77" si="32">MAX(1.2+(0.04*(F46*0.9-2)-0.004*(K46-45))*(P46/3)^0.3,O46+0.05)</f>
        <v>1.2296877468277518</v>
      </c>
      <c r="R46" s="72">
        <f t="shared" si="23"/>
        <v>0</v>
      </c>
      <c r="S46" s="79">
        <f t="shared" ref="S46:S77" si="33">MAX(((O46-M$4)/(Q46-M$4))^(1+0.5*P46),0.01)</f>
        <v>0.01</v>
      </c>
      <c r="T46" s="79">
        <f t="shared" si="13"/>
        <v>0.5</v>
      </c>
      <c r="U46" s="79">
        <f t="shared" ref="U46:U77" si="34">MIN(1-S46,T46)</f>
        <v>0.5</v>
      </c>
      <c r="V46" s="73">
        <f t="shared" si="14"/>
        <v>22.025853025209138</v>
      </c>
      <c r="W46" s="79">
        <f t="shared" ref="W46:W77" si="35">MAX(IF(V46&lt;X$4,1,(X$5-V46)/(X$5-X$4)),0)</f>
        <v>0</v>
      </c>
      <c r="X46" s="79">
        <f t="shared" ref="X46:X77" si="36">MIN(+W46*(Q46-O46),U46*Q46)</f>
        <v>0</v>
      </c>
      <c r="Y46" s="79">
        <f t="shared" ref="Y46:Y77" si="37">X46*H46</f>
        <v>0</v>
      </c>
      <c r="Z46" s="79">
        <f t="shared" ref="Z46:Z77" si="38">MAX(L46+R46-AA45,0)</f>
        <v>0</v>
      </c>
      <c r="AA46" s="78">
        <f t="shared" si="16"/>
        <v>22.025853025209138</v>
      </c>
      <c r="AB46" s="79">
        <f t="shared" ref="AB46:AB77" si="39">O46+X46</f>
        <v>0.15</v>
      </c>
      <c r="AC46" s="78">
        <f t="shared" ref="AC46:AC77" si="40">AB46*H46</f>
        <v>1.1399999999999999</v>
      </c>
      <c r="AD46" s="79"/>
      <c r="AE46" s="75">
        <f t="shared" ref="AE46:AE77" si="41">MAX((O46-$J$4)/($J$5-$J$4)*($AF$4-$AF$3)+$AF$3,AE45)</f>
        <v>0.2</v>
      </c>
      <c r="AF46" s="73">
        <f t="shared" ref="AF46:AF77" si="42">MAX(IF(D46&lt;Q$4,AK$3,AK$4)/100*AE46*$AF$5,AF45)</f>
        <v>22.4</v>
      </c>
      <c r="AG46" s="73">
        <f t="shared" si="26"/>
        <v>18.857663952411134</v>
      </c>
      <c r="AH46" s="73">
        <f t="shared" si="17"/>
        <v>0</v>
      </c>
      <c r="AI46" s="73">
        <f t="shared" si="24"/>
        <v>0</v>
      </c>
      <c r="AJ46" s="79">
        <f t="shared" si="27"/>
        <v>1</v>
      </c>
      <c r="AK46" s="80">
        <f t="shared" si="28"/>
        <v>0.15</v>
      </c>
      <c r="AL46" s="73">
        <f t="shared" si="25"/>
        <v>18.857663952411134</v>
      </c>
      <c r="AM46" s="27"/>
      <c r="AO46" s="35">
        <f t="shared" si="18"/>
        <v>113.53600000000004</v>
      </c>
      <c r="AP46" s="36">
        <f t="shared" si="19"/>
        <v>1073.2399833462632</v>
      </c>
      <c r="AX46" t="s">
        <v>108</v>
      </c>
      <c r="AY46" t="s">
        <v>109</v>
      </c>
    </row>
    <row r="47" spans="1:51" x14ac:dyDescent="0.2">
      <c r="A47" s="31">
        <v>6</v>
      </c>
      <c r="B47" s="31">
        <v>17</v>
      </c>
      <c r="C47" s="31">
        <v>74</v>
      </c>
      <c r="D47" s="31">
        <f t="shared" si="20"/>
        <v>168</v>
      </c>
      <c r="E47" s="72">
        <v>35.6</v>
      </c>
      <c r="F47" s="73">
        <v>1.9514000000000002</v>
      </c>
      <c r="G47" s="73">
        <v>7.2</v>
      </c>
      <c r="H47" s="74">
        <v>7</v>
      </c>
      <c r="I47" s="75">
        <f t="shared" si="21"/>
        <v>1.0157006922779299</v>
      </c>
      <c r="J47" s="75">
        <f t="shared" si="22"/>
        <v>5.8118453382797011</v>
      </c>
      <c r="K47" s="76">
        <f t="shared" si="29"/>
        <v>17.476388877522609</v>
      </c>
      <c r="L47" s="77">
        <v>0</v>
      </c>
      <c r="M47" s="31"/>
      <c r="N47" s="31"/>
      <c r="O47" s="75">
        <f t="shared" si="30"/>
        <v>0.18936874510961108</v>
      </c>
      <c r="P47" s="78">
        <f t="shared" si="31"/>
        <v>6.6783859999511253E-2</v>
      </c>
      <c r="Q47" s="79">
        <f t="shared" si="32"/>
        <v>1.2320449901864241</v>
      </c>
      <c r="R47" s="72">
        <f t="shared" si="23"/>
        <v>0</v>
      </c>
      <c r="S47" s="79">
        <f t="shared" si="33"/>
        <v>3.2572578205267183E-2</v>
      </c>
      <c r="T47" s="79">
        <f t="shared" ref="T47:T78" si="43">IF(R47&gt;0,X$3,IF(L47&gt;0,1,T46))</f>
        <v>0.5</v>
      </c>
      <c r="U47" s="79">
        <f t="shared" si="34"/>
        <v>0.5</v>
      </c>
      <c r="V47" s="73">
        <f t="shared" ref="V47:V78" si="44">MAX(AA46-L47-R47,0)</f>
        <v>22.025853025209138</v>
      </c>
      <c r="W47" s="79">
        <f t="shared" si="35"/>
        <v>0</v>
      </c>
      <c r="X47" s="79">
        <f t="shared" si="36"/>
        <v>0</v>
      </c>
      <c r="Y47" s="79">
        <f t="shared" si="37"/>
        <v>0</v>
      </c>
      <c r="Z47" s="79">
        <f t="shared" si="38"/>
        <v>0</v>
      </c>
      <c r="AA47" s="78">
        <f t="shared" ref="AA47:AA78" si="45">AA46-L47-R47+Y47/U47+Z47</f>
        <v>22.025853025209138</v>
      </c>
      <c r="AB47" s="79">
        <f t="shared" si="39"/>
        <v>0.18936874510961108</v>
      </c>
      <c r="AC47" s="78">
        <f t="shared" si="40"/>
        <v>1.3255812157672775</v>
      </c>
      <c r="AD47" s="79"/>
      <c r="AE47" s="75">
        <f t="shared" si="41"/>
        <v>0.224</v>
      </c>
      <c r="AF47" s="73">
        <f t="shared" si="42"/>
        <v>22.4</v>
      </c>
      <c r="AG47" s="73">
        <f t="shared" si="26"/>
        <v>20.183245168178409</v>
      </c>
      <c r="AH47" s="73">
        <f t="shared" si="17"/>
        <v>0</v>
      </c>
      <c r="AI47" s="73">
        <f t="shared" si="24"/>
        <v>0</v>
      </c>
      <c r="AJ47" s="79">
        <f t="shared" si="27"/>
        <v>1</v>
      </c>
      <c r="AK47" s="80">
        <f t="shared" si="28"/>
        <v>0.18936874510961108</v>
      </c>
      <c r="AL47" s="73">
        <f t="shared" si="25"/>
        <v>20.183245168178409</v>
      </c>
      <c r="AM47" s="27"/>
      <c r="AO47" s="35">
        <f t="shared" ref="AO47:AO78" si="46">AO46+F47</f>
        <v>115.48740000000005</v>
      </c>
      <c r="AP47" s="36">
        <f t="shared" ref="AP47:AP78" si="47">AP46+K47</f>
        <v>1090.7163722237858</v>
      </c>
      <c r="AX47" t="s">
        <v>108</v>
      </c>
      <c r="AY47" t="s">
        <v>109</v>
      </c>
    </row>
    <row r="48" spans="1:51" x14ac:dyDescent="0.2">
      <c r="A48" s="31">
        <v>6</v>
      </c>
      <c r="B48" s="31">
        <v>18</v>
      </c>
      <c r="C48" s="31">
        <v>74</v>
      </c>
      <c r="D48" s="31">
        <f t="shared" si="20"/>
        <v>169</v>
      </c>
      <c r="E48" s="72">
        <v>35</v>
      </c>
      <c r="F48" s="73">
        <v>2.5722999999999998</v>
      </c>
      <c r="G48" s="73">
        <v>8.9</v>
      </c>
      <c r="H48" s="74">
        <v>7.1</v>
      </c>
      <c r="I48" s="75">
        <f t="shared" si="21"/>
        <v>1.1403276978496268</v>
      </c>
      <c r="J48" s="75">
        <f t="shared" si="22"/>
        <v>5.6226812384961216</v>
      </c>
      <c r="K48" s="76">
        <f t="shared" si="29"/>
        <v>20.280852665847128</v>
      </c>
      <c r="L48" s="77">
        <v>0</v>
      </c>
      <c r="M48" s="31"/>
      <c r="N48" s="31"/>
      <c r="O48" s="75">
        <f t="shared" si="30"/>
        <v>0.22873749021922216</v>
      </c>
      <c r="P48" s="78">
        <f t="shared" si="31"/>
        <v>8.0667865832864949E-2</v>
      </c>
      <c r="Q48" s="79">
        <f t="shared" si="32"/>
        <v>1.2376763111478253</v>
      </c>
      <c r="R48" s="72">
        <f t="shared" si="23"/>
        <v>0</v>
      </c>
      <c r="S48" s="79">
        <f t="shared" si="33"/>
        <v>6.5116100316214093E-2</v>
      </c>
      <c r="T48" s="79">
        <f t="shared" si="43"/>
        <v>0.5</v>
      </c>
      <c r="U48" s="79">
        <f t="shared" si="34"/>
        <v>0.5</v>
      </c>
      <c r="V48" s="73">
        <f t="shared" si="44"/>
        <v>22.025853025209138</v>
      </c>
      <c r="W48" s="79">
        <f t="shared" si="35"/>
        <v>0</v>
      </c>
      <c r="X48" s="79">
        <f t="shared" si="36"/>
        <v>0</v>
      </c>
      <c r="Y48" s="79">
        <f t="shared" si="37"/>
        <v>0</v>
      </c>
      <c r="Z48" s="79">
        <f t="shared" si="38"/>
        <v>0</v>
      </c>
      <c r="AA48" s="78">
        <f t="shared" si="45"/>
        <v>22.025853025209138</v>
      </c>
      <c r="AB48" s="79">
        <f t="shared" si="39"/>
        <v>0.22873749021922216</v>
      </c>
      <c r="AC48" s="78">
        <f t="shared" si="40"/>
        <v>1.6240361805564771</v>
      </c>
      <c r="AD48" s="79"/>
      <c r="AE48" s="75">
        <f t="shared" si="41"/>
        <v>0.24800000000000003</v>
      </c>
      <c r="AF48" s="73">
        <f t="shared" si="42"/>
        <v>22.4</v>
      </c>
      <c r="AG48" s="73">
        <f t="shared" si="26"/>
        <v>21.807281348734886</v>
      </c>
      <c r="AH48" s="73">
        <f t="shared" si="17"/>
        <v>0</v>
      </c>
      <c r="AI48" s="73">
        <f t="shared" si="24"/>
        <v>0</v>
      </c>
      <c r="AJ48" s="79">
        <f t="shared" si="27"/>
        <v>1</v>
      </c>
      <c r="AK48" s="80">
        <f t="shared" si="28"/>
        <v>0.22873749021922216</v>
      </c>
      <c r="AL48" s="73">
        <f t="shared" si="25"/>
        <v>21.807281348734886</v>
      </c>
      <c r="AM48" s="27"/>
      <c r="AO48" s="35">
        <f t="shared" si="46"/>
        <v>118.05970000000005</v>
      </c>
      <c r="AP48" s="36">
        <f t="shared" si="47"/>
        <v>1110.9972248896329</v>
      </c>
      <c r="AX48" t="s">
        <v>108</v>
      </c>
      <c r="AY48" t="s">
        <v>109</v>
      </c>
    </row>
    <row r="49" spans="1:51" x14ac:dyDescent="0.2">
      <c r="A49" s="31">
        <v>6</v>
      </c>
      <c r="B49" s="31">
        <v>19</v>
      </c>
      <c r="C49" s="31">
        <v>74</v>
      </c>
      <c r="D49" s="31">
        <f t="shared" si="20"/>
        <v>170</v>
      </c>
      <c r="E49" s="72">
        <v>33.9</v>
      </c>
      <c r="F49" s="73">
        <v>3.7254</v>
      </c>
      <c r="G49" s="73">
        <v>1.1000000000000001</v>
      </c>
      <c r="H49" s="74">
        <v>9.3000000000000007</v>
      </c>
      <c r="I49" s="75">
        <f t="shared" si="21"/>
        <v>0.66146361352234562</v>
      </c>
      <c r="J49" s="75">
        <f t="shared" si="22"/>
        <v>5.2897146042222154</v>
      </c>
      <c r="K49" s="76">
        <f t="shared" si="29"/>
        <v>12.504712692710676</v>
      </c>
      <c r="L49" s="77">
        <v>0</v>
      </c>
      <c r="M49" s="31"/>
      <c r="N49" s="31"/>
      <c r="O49" s="75">
        <f t="shared" si="30"/>
        <v>0.26810623532883326</v>
      </c>
      <c r="P49" s="78">
        <f t="shared" si="31"/>
        <v>9.4551871666218659E-2</v>
      </c>
      <c r="Q49" s="79">
        <f t="shared" si="32"/>
        <v>1.265254122151743</v>
      </c>
      <c r="R49" s="72">
        <f t="shared" si="23"/>
        <v>0</v>
      </c>
      <c r="S49" s="79">
        <f t="shared" si="33"/>
        <v>9.523578732756223E-2</v>
      </c>
      <c r="T49" s="79">
        <f t="shared" si="43"/>
        <v>0.5</v>
      </c>
      <c r="U49" s="79">
        <f t="shared" si="34"/>
        <v>0.5</v>
      </c>
      <c r="V49" s="73">
        <f t="shared" si="44"/>
        <v>22.025853025209138</v>
      </c>
      <c r="W49" s="79">
        <f t="shared" si="35"/>
        <v>0</v>
      </c>
      <c r="X49" s="79">
        <f t="shared" si="36"/>
        <v>0</v>
      </c>
      <c r="Y49" s="79">
        <f t="shared" si="37"/>
        <v>0</v>
      </c>
      <c r="Z49" s="79">
        <f t="shared" si="38"/>
        <v>0</v>
      </c>
      <c r="AA49" s="78">
        <f t="shared" si="45"/>
        <v>22.025853025209138</v>
      </c>
      <c r="AB49" s="79">
        <f t="shared" si="39"/>
        <v>0.26810623532883326</v>
      </c>
      <c r="AC49" s="78">
        <f t="shared" si="40"/>
        <v>2.4933879885581494</v>
      </c>
      <c r="AD49" s="79"/>
      <c r="AE49" s="75">
        <f t="shared" si="41"/>
        <v>0.27200000000000002</v>
      </c>
      <c r="AF49" s="73">
        <f t="shared" si="42"/>
        <v>22.4</v>
      </c>
      <c r="AG49" s="73">
        <f t="shared" si="26"/>
        <v>24.300669337293037</v>
      </c>
      <c r="AH49" s="73">
        <f t="shared" si="17"/>
        <v>24.300669337293037</v>
      </c>
      <c r="AI49" s="73">
        <f t="shared" si="24"/>
        <v>0</v>
      </c>
      <c r="AJ49" s="79">
        <f t="shared" si="27"/>
        <v>0.91000618668120081</v>
      </c>
      <c r="AK49" s="80">
        <f t="shared" si="28"/>
        <v>0.2439783328370442</v>
      </c>
      <c r="AL49" s="73">
        <f t="shared" si="25"/>
        <v>24.076279844119398</v>
      </c>
      <c r="AM49" s="27"/>
      <c r="AO49" s="35">
        <f t="shared" si="46"/>
        <v>121.78510000000004</v>
      </c>
      <c r="AP49" s="36">
        <f t="shared" si="47"/>
        <v>1123.5019375823435</v>
      </c>
      <c r="AX49" t="s">
        <v>108</v>
      </c>
      <c r="AY49" t="s">
        <v>109</v>
      </c>
    </row>
    <row r="50" spans="1:51" x14ac:dyDescent="0.2">
      <c r="A50" s="31">
        <v>6</v>
      </c>
      <c r="B50" s="31">
        <v>20</v>
      </c>
      <c r="C50" s="31">
        <v>74</v>
      </c>
      <c r="D50" s="31">
        <f t="shared" si="20"/>
        <v>171</v>
      </c>
      <c r="E50" s="72">
        <v>25.6</v>
      </c>
      <c r="F50" s="73">
        <v>5.9428999999999998</v>
      </c>
      <c r="G50" s="73">
        <v>4.4000000000000004</v>
      </c>
      <c r="H50" s="74">
        <v>8.4</v>
      </c>
      <c r="I50" s="75">
        <f t="shared" si="21"/>
        <v>0.83644378261789154</v>
      </c>
      <c r="J50" s="75">
        <f t="shared" si="22"/>
        <v>3.2827711697769288</v>
      </c>
      <c r="K50" s="76">
        <f t="shared" si="29"/>
        <v>25.479807740444173</v>
      </c>
      <c r="L50" s="77">
        <v>0</v>
      </c>
      <c r="M50" s="31"/>
      <c r="N50" s="31"/>
      <c r="O50" s="75">
        <f t="shared" si="30"/>
        <v>0.30747498043844435</v>
      </c>
      <c r="P50" s="78">
        <f t="shared" si="31"/>
        <v>0.10843587749957236</v>
      </c>
      <c r="Q50" s="79">
        <f t="shared" si="32"/>
        <v>1.2783074246372905</v>
      </c>
      <c r="R50" s="72">
        <f t="shared" si="23"/>
        <v>48.601338674586074</v>
      </c>
      <c r="S50" s="79">
        <f t="shared" si="33"/>
        <v>0.12543423190596517</v>
      </c>
      <c r="T50" s="79">
        <f t="shared" si="43"/>
        <v>0.5</v>
      </c>
      <c r="U50" s="79">
        <f t="shared" si="34"/>
        <v>0.5</v>
      </c>
      <c r="V50" s="73">
        <f t="shared" si="44"/>
        <v>0</v>
      </c>
      <c r="W50" s="79">
        <f t="shared" si="35"/>
        <v>1</v>
      </c>
      <c r="X50" s="79">
        <f t="shared" si="36"/>
        <v>0.63915371231864526</v>
      </c>
      <c r="Y50" s="79">
        <f t="shared" si="37"/>
        <v>5.3688911834766202</v>
      </c>
      <c r="Z50" s="79">
        <f t="shared" si="38"/>
        <v>26.575485649376937</v>
      </c>
      <c r="AA50" s="78">
        <f t="shared" si="45"/>
        <v>10.73778236695324</v>
      </c>
      <c r="AB50" s="79">
        <f t="shared" si="39"/>
        <v>0.94662869275708961</v>
      </c>
      <c r="AC50" s="78">
        <f t="shared" si="40"/>
        <v>7.9516810191595528</v>
      </c>
      <c r="AD50" s="79"/>
      <c r="AE50" s="75">
        <f t="shared" si="41"/>
        <v>0.29600000000000004</v>
      </c>
      <c r="AF50" s="73">
        <f t="shared" si="42"/>
        <v>22.4</v>
      </c>
      <c r="AG50" s="73">
        <f t="shared" si="26"/>
        <v>7.7272915259859136</v>
      </c>
      <c r="AH50" s="73">
        <f t="shared" si="17"/>
        <v>0</v>
      </c>
      <c r="AI50" s="73">
        <f t="shared" si="24"/>
        <v>0</v>
      </c>
      <c r="AJ50" s="79">
        <f t="shared" si="27"/>
        <v>1</v>
      </c>
      <c r="AK50" s="80">
        <f t="shared" si="28"/>
        <v>0.94662869275708961</v>
      </c>
      <c r="AL50" s="73">
        <f t="shared" si="25"/>
        <v>7.7272915259859136</v>
      </c>
      <c r="AM50" s="27"/>
      <c r="AO50" s="35">
        <f t="shared" si="46"/>
        <v>127.72800000000004</v>
      </c>
      <c r="AP50" s="36">
        <f t="shared" si="47"/>
        <v>1148.9817453227877</v>
      </c>
      <c r="AX50" t="s">
        <v>108</v>
      </c>
      <c r="AY50" t="s">
        <v>109</v>
      </c>
    </row>
    <row r="51" spans="1:51" x14ac:dyDescent="0.2">
      <c r="A51" s="31">
        <v>6</v>
      </c>
      <c r="B51" s="31">
        <v>21</v>
      </c>
      <c r="C51" s="31">
        <v>74</v>
      </c>
      <c r="D51" s="31">
        <f t="shared" si="20"/>
        <v>172</v>
      </c>
      <c r="E51" s="72">
        <v>27.8</v>
      </c>
      <c r="F51" s="73">
        <v>1.5079</v>
      </c>
      <c r="G51" s="73">
        <v>8.9</v>
      </c>
      <c r="H51" s="74">
        <v>6</v>
      </c>
      <c r="I51" s="75">
        <f t="shared" si="21"/>
        <v>1.1403276978496268</v>
      </c>
      <c r="J51" s="75">
        <f t="shared" si="22"/>
        <v>3.7361349407572058</v>
      </c>
      <c r="K51" s="76">
        <f t="shared" si="29"/>
        <v>30.521587574631759</v>
      </c>
      <c r="L51" s="77">
        <v>0</v>
      </c>
      <c r="M51" s="31"/>
      <c r="N51" s="31"/>
      <c r="O51" s="75">
        <f t="shared" si="30"/>
        <v>0.34684372554805543</v>
      </c>
      <c r="P51" s="78">
        <f t="shared" si="31"/>
        <v>0.12231988333292605</v>
      </c>
      <c r="Q51" s="79">
        <f t="shared" si="32"/>
        <v>1.2123294103604281</v>
      </c>
      <c r="R51" s="72">
        <f t="shared" si="23"/>
        <v>0</v>
      </c>
      <c r="S51" s="79">
        <f t="shared" si="33"/>
        <v>0.16714172360920765</v>
      </c>
      <c r="T51" s="79">
        <f t="shared" si="43"/>
        <v>0.5</v>
      </c>
      <c r="U51" s="79">
        <f t="shared" si="34"/>
        <v>0.5</v>
      </c>
      <c r="V51" s="73">
        <f t="shared" si="44"/>
        <v>10.73778236695324</v>
      </c>
      <c r="W51" s="79">
        <f t="shared" si="35"/>
        <v>0.80444411664619708</v>
      </c>
      <c r="X51" s="79">
        <f t="shared" si="36"/>
        <v>0.60616470518021404</v>
      </c>
      <c r="Y51" s="79">
        <f t="shared" si="37"/>
        <v>3.6369882310812844</v>
      </c>
      <c r="Z51" s="79">
        <f t="shared" si="38"/>
        <v>0</v>
      </c>
      <c r="AA51" s="78">
        <f t="shared" si="45"/>
        <v>18.011758829115809</v>
      </c>
      <c r="AB51" s="79">
        <f t="shared" si="39"/>
        <v>0.95300843072826946</v>
      </c>
      <c r="AC51" s="78">
        <f t="shared" si="40"/>
        <v>5.7180505843696166</v>
      </c>
      <c r="AD51" s="79"/>
      <c r="AE51" s="75">
        <f t="shared" si="41"/>
        <v>0.32000000000000006</v>
      </c>
      <c r="AF51" s="73">
        <f t="shared" si="42"/>
        <v>23.040000000000006</v>
      </c>
      <c r="AG51" s="73">
        <f t="shared" si="26"/>
        <v>13.445342110355529</v>
      </c>
      <c r="AH51" s="73">
        <f t="shared" si="17"/>
        <v>0</v>
      </c>
      <c r="AI51" s="73">
        <f t="shared" si="24"/>
        <v>0</v>
      </c>
      <c r="AJ51" s="79">
        <f t="shared" si="27"/>
        <v>1</v>
      </c>
      <c r="AK51" s="80">
        <f t="shared" si="28"/>
        <v>0.95300843072826946</v>
      </c>
      <c r="AL51" s="73">
        <f t="shared" si="25"/>
        <v>13.445342110355529</v>
      </c>
      <c r="AM51" s="27"/>
      <c r="AO51" s="35">
        <f t="shared" si="46"/>
        <v>129.23590000000004</v>
      </c>
      <c r="AP51" s="36">
        <f t="shared" si="47"/>
        <v>1179.5033328974193</v>
      </c>
      <c r="AX51" t="s">
        <v>108</v>
      </c>
      <c r="AY51" t="s">
        <v>109</v>
      </c>
    </row>
    <row r="52" spans="1:51" x14ac:dyDescent="0.2">
      <c r="A52" s="31">
        <v>6</v>
      </c>
      <c r="B52" s="31">
        <v>22</v>
      </c>
      <c r="C52" s="31">
        <v>74</v>
      </c>
      <c r="D52" s="31">
        <f t="shared" si="20"/>
        <v>173</v>
      </c>
      <c r="E52" s="72">
        <v>32.200000000000003</v>
      </c>
      <c r="F52" s="73">
        <v>2.661</v>
      </c>
      <c r="G52" s="73">
        <v>8.9</v>
      </c>
      <c r="H52" s="74">
        <v>6.6</v>
      </c>
      <c r="I52" s="75">
        <f t="shared" si="21"/>
        <v>1.1403276978496268</v>
      </c>
      <c r="J52" s="75">
        <f t="shared" si="22"/>
        <v>4.8087773652629577</v>
      </c>
      <c r="K52" s="76">
        <f t="shared" si="29"/>
        <v>23.71346417671533</v>
      </c>
      <c r="L52" s="77">
        <v>0</v>
      </c>
      <c r="M52" s="31"/>
      <c r="N52" s="31"/>
      <c r="O52" s="75">
        <f t="shared" si="30"/>
        <v>0.38621247065766651</v>
      </c>
      <c r="P52" s="78">
        <f t="shared" si="31"/>
        <v>0.13620388916627976</v>
      </c>
      <c r="Q52" s="79">
        <f t="shared" si="32"/>
        <v>1.2399202266154745</v>
      </c>
      <c r="R52" s="72">
        <f t="shared" si="23"/>
        <v>0</v>
      </c>
      <c r="S52" s="79">
        <f t="shared" si="33"/>
        <v>0.19529096921078787</v>
      </c>
      <c r="T52" s="79">
        <f t="shared" si="43"/>
        <v>0.5</v>
      </c>
      <c r="U52" s="79">
        <f t="shared" si="34"/>
        <v>0.5</v>
      </c>
      <c r="V52" s="73">
        <f t="shared" si="44"/>
        <v>18.011758829115809</v>
      </c>
      <c r="W52" s="79">
        <f t="shared" si="35"/>
        <v>0.28487436934887078</v>
      </c>
      <c r="X52" s="79">
        <f t="shared" si="36"/>
        <v>0.24319945858672024</v>
      </c>
      <c r="Y52" s="79">
        <f t="shared" si="37"/>
        <v>1.6051164266723534</v>
      </c>
      <c r="Z52" s="79">
        <f t="shared" si="38"/>
        <v>0</v>
      </c>
      <c r="AA52" s="78">
        <f t="shared" si="45"/>
        <v>21.221991682460516</v>
      </c>
      <c r="AB52" s="79">
        <f t="shared" si="39"/>
        <v>0.62941192924438671</v>
      </c>
      <c r="AC52" s="78">
        <f t="shared" si="40"/>
        <v>4.1541187330129521</v>
      </c>
      <c r="AD52" s="79"/>
      <c r="AE52" s="75">
        <f t="shared" si="41"/>
        <v>0.34400000000000008</v>
      </c>
      <c r="AF52" s="73">
        <f t="shared" si="42"/>
        <v>24.768000000000008</v>
      </c>
      <c r="AG52" s="73">
        <f t="shared" si="26"/>
        <v>17.599460843368483</v>
      </c>
      <c r="AH52" s="73">
        <f t="shared" si="17"/>
        <v>0</v>
      </c>
      <c r="AI52" s="73">
        <f t="shared" si="24"/>
        <v>0</v>
      </c>
      <c r="AJ52" s="79">
        <f t="shared" si="27"/>
        <v>1</v>
      </c>
      <c r="AK52" s="80">
        <f t="shared" si="28"/>
        <v>0.62941192924438671</v>
      </c>
      <c r="AL52" s="73">
        <f t="shared" si="25"/>
        <v>17.599460843368483</v>
      </c>
      <c r="AM52" s="27"/>
      <c r="AO52" s="35">
        <f t="shared" si="46"/>
        <v>131.89690000000004</v>
      </c>
      <c r="AP52" s="36">
        <f t="shared" si="47"/>
        <v>1203.2167970741348</v>
      </c>
      <c r="AX52" t="s">
        <v>108</v>
      </c>
      <c r="AY52" t="s">
        <v>109</v>
      </c>
    </row>
    <row r="53" spans="1:51" x14ac:dyDescent="0.2">
      <c r="A53" s="31">
        <v>6</v>
      </c>
      <c r="B53" s="31">
        <v>23</v>
      </c>
      <c r="C53" s="31">
        <v>74</v>
      </c>
      <c r="D53" s="31">
        <f t="shared" si="20"/>
        <v>174</v>
      </c>
      <c r="E53" s="72">
        <v>35.6</v>
      </c>
      <c r="F53" s="73">
        <v>2.2174999999999998</v>
      </c>
      <c r="G53" s="73">
        <v>15</v>
      </c>
      <c r="H53" s="74">
        <v>6.6</v>
      </c>
      <c r="I53" s="75">
        <f t="shared" si="21"/>
        <v>1.7053462321157722</v>
      </c>
      <c r="J53" s="75">
        <f t="shared" si="22"/>
        <v>5.8118453382797011</v>
      </c>
      <c r="K53" s="76">
        <f t="shared" si="29"/>
        <v>29.342594870574317</v>
      </c>
      <c r="L53" s="77">
        <v>0</v>
      </c>
      <c r="M53" s="31"/>
      <c r="N53" s="31"/>
      <c r="O53" s="75">
        <f t="shared" si="30"/>
        <v>0.42558121576727759</v>
      </c>
      <c r="P53" s="78">
        <f t="shared" si="31"/>
        <v>0.15008789499963346</v>
      </c>
      <c r="Q53" s="79">
        <f t="shared" si="32"/>
        <v>1.2254311889628635</v>
      </c>
      <c r="R53" s="72">
        <f t="shared" si="23"/>
        <v>0</v>
      </c>
      <c r="S53" s="79">
        <f t="shared" si="33"/>
        <v>0.23136146228897128</v>
      </c>
      <c r="T53" s="79">
        <f t="shared" si="43"/>
        <v>0.5</v>
      </c>
      <c r="U53" s="79">
        <f t="shared" si="34"/>
        <v>0.5</v>
      </c>
      <c r="V53" s="73">
        <f t="shared" si="44"/>
        <v>21.221991682460516</v>
      </c>
      <c r="W53" s="79">
        <f t="shared" si="35"/>
        <v>5.5572022681391733E-2</v>
      </c>
      <c r="X53" s="79">
        <f t="shared" si="36"/>
        <v>4.4449280852135668E-2</v>
      </c>
      <c r="Y53" s="79">
        <f t="shared" si="37"/>
        <v>0.29336525362409538</v>
      </c>
      <c r="Z53" s="79">
        <f t="shared" si="38"/>
        <v>0</v>
      </c>
      <c r="AA53" s="78">
        <f t="shared" si="45"/>
        <v>21.808722189708707</v>
      </c>
      <c r="AB53" s="79">
        <f t="shared" si="39"/>
        <v>0.47003049661941326</v>
      </c>
      <c r="AC53" s="78">
        <f t="shared" si="40"/>
        <v>3.1022012776881271</v>
      </c>
      <c r="AD53" s="79"/>
      <c r="AE53" s="75">
        <f t="shared" si="41"/>
        <v>0.36800000000000005</v>
      </c>
      <c r="AF53" s="73">
        <f t="shared" si="42"/>
        <v>26.496000000000002</v>
      </c>
      <c r="AG53" s="73">
        <f t="shared" si="26"/>
        <v>20.701662121056611</v>
      </c>
      <c r="AH53" s="73">
        <f t="shared" si="17"/>
        <v>0</v>
      </c>
      <c r="AI53" s="73">
        <f t="shared" si="24"/>
        <v>0</v>
      </c>
      <c r="AJ53" s="79">
        <f t="shared" si="27"/>
        <v>1</v>
      </c>
      <c r="AK53" s="80">
        <f t="shared" si="28"/>
        <v>0.47003049661941326</v>
      </c>
      <c r="AL53" s="73">
        <f t="shared" si="25"/>
        <v>20.701662121056611</v>
      </c>
      <c r="AM53" s="27"/>
      <c r="AO53" s="35">
        <f t="shared" si="46"/>
        <v>134.11440000000005</v>
      </c>
      <c r="AP53" s="36">
        <f t="shared" si="47"/>
        <v>1232.5593919447092</v>
      </c>
      <c r="AX53" t="s">
        <v>108</v>
      </c>
      <c r="AY53" t="s">
        <v>109</v>
      </c>
    </row>
    <row r="54" spans="1:51" x14ac:dyDescent="0.2">
      <c r="A54" s="31">
        <v>6</v>
      </c>
      <c r="B54" s="31">
        <v>24</v>
      </c>
      <c r="C54" s="31">
        <v>74</v>
      </c>
      <c r="D54" s="31">
        <f t="shared" si="20"/>
        <v>175</v>
      </c>
      <c r="E54" s="72">
        <v>32.200000000000003</v>
      </c>
      <c r="F54" s="73">
        <v>2.4836</v>
      </c>
      <c r="G54" s="73">
        <v>11.1</v>
      </c>
      <c r="H54" s="74">
        <v>6.9</v>
      </c>
      <c r="I54" s="75">
        <f t="shared" si="21"/>
        <v>1.3214654993101305</v>
      </c>
      <c r="J54" s="75">
        <f t="shared" si="22"/>
        <v>4.8087773652629577</v>
      </c>
      <c r="K54" s="76">
        <f t="shared" si="29"/>
        <v>27.480280306923067</v>
      </c>
      <c r="L54" s="77">
        <v>0</v>
      </c>
      <c r="M54" s="31"/>
      <c r="N54" s="31"/>
      <c r="O54" s="75">
        <f t="shared" si="30"/>
        <v>0.46494996087688867</v>
      </c>
      <c r="P54" s="78">
        <f t="shared" si="31"/>
        <v>0.16397190083298716</v>
      </c>
      <c r="Q54" s="79">
        <f t="shared" si="32"/>
        <v>1.2332352261747359</v>
      </c>
      <c r="R54" s="72">
        <f t="shared" si="23"/>
        <v>0</v>
      </c>
      <c r="S54" s="79">
        <f t="shared" si="33"/>
        <v>0.26274524295766483</v>
      </c>
      <c r="T54" s="79">
        <f t="shared" si="43"/>
        <v>0.5</v>
      </c>
      <c r="U54" s="79">
        <f t="shared" si="34"/>
        <v>0.5</v>
      </c>
      <c r="V54" s="73">
        <f t="shared" si="44"/>
        <v>21.808722189708707</v>
      </c>
      <c r="W54" s="79">
        <f t="shared" si="35"/>
        <v>1.3662700735092364E-2</v>
      </c>
      <c r="X54" s="79">
        <f t="shared" si="36"/>
        <v>1.049685165894553E-2</v>
      </c>
      <c r="Y54" s="79">
        <f t="shared" si="37"/>
        <v>7.2428276446724157E-2</v>
      </c>
      <c r="Z54" s="79">
        <f t="shared" si="38"/>
        <v>0</v>
      </c>
      <c r="AA54" s="78">
        <f t="shared" si="45"/>
        <v>21.953578742602154</v>
      </c>
      <c r="AB54" s="79">
        <f t="shared" si="39"/>
        <v>0.47544681253583421</v>
      </c>
      <c r="AC54" s="78">
        <f t="shared" si="40"/>
        <v>3.2805830064972561</v>
      </c>
      <c r="AD54" s="79"/>
      <c r="AE54" s="75">
        <f t="shared" si="41"/>
        <v>0.39200000000000002</v>
      </c>
      <c r="AF54" s="73">
        <f t="shared" si="42"/>
        <v>28.224</v>
      </c>
      <c r="AG54" s="73">
        <f t="shared" si="26"/>
        <v>23.982245127553867</v>
      </c>
      <c r="AH54" s="73">
        <f t="shared" si="17"/>
        <v>0</v>
      </c>
      <c r="AI54" s="73">
        <f t="shared" si="24"/>
        <v>0</v>
      </c>
      <c r="AJ54" s="79">
        <f t="shared" si="27"/>
        <v>1</v>
      </c>
      <c r="AK54" s="80">
        <f t="shared" si="28"/>
        <v>0.47544681253583421</v>
      </c>
      <c r="AL54" s="73">
        <f t="shared" si="25"/>
        <v>23.982245127553867</v>
      </c>
      <c r="AM54" s="27"/>
      <c r="AO54" s="35">
        <f t="shared" si="46"/>
        <v>136.59800000000004</v>
      </c>
      <c r="AP54" s="36">
        <f t="shared" si="47"/>
        <v>1260.0396722516323</v>
      </c>
      <c r="AX54" t="s">
        <v>108</v>
      </c>
      <c r="AY54" t="s">
        <v>109</v>
      </c>
    </row>
    <row r="55" spans="1:51" x14ac:dyDescent="0.2">
      <c r="A55" s="31">
        <v>6</v>
      </c>
      <c r="B55" s="31">
        <v>25</v>
      </c>
      <c r="C55" s="31">
        <v>74</v>
      </c>
      <c r="D55" s="31">
        <f t="shared" si="20"/>
        <v>176</v>
      </c>
      <c r="E55" s="72">
        <v>30.6</v>
      </c>
      <c r="F55" s="73">
        <v>2.7497000000000003</v>
      </c>
      <c r="G55" s="73">
        <v>10</v>
      </c>
      <c r="H55" s="74">
        <v>7.1</v>
      </c>
      <c r="I55" s="75">
        <f t="shared" si="21"/>
        <v>1.2279626193393784</v>
      </c>
      <c r="J55" s="75">
        <f t="shared" si="22"/>
        <v>4.3912919467167955</v>
      </c>
      <c r="K55" s="76">
        <f t="shared" si="29"/>
        <v>27.963584162457707</v>
      </c>
      <c r="L55" s="77">
        <v>0</v>
      </c>
      <c r="M55" s="31"/>
      <c r="N55" s="31"/>
      <c r="O55" s="75">
        <f t="shared" si="30"/>
        <v>0.50431870598649975</v>
      </c>
      <c r="P55" s="78">
        <f t="shared" si="31"/>
        <v>0.17785590666634085</v>
      </c>
      <c r="Q55" s="79">
        <f t="shared" si="32"/>
        <v>1.2373315537607006</v>
      </c>
      <c r="R55" s="72">
        <f t="shared" si="23"/>
        <v>0</v>
      </c>
      <c r="S55" s="79">
        <f t="shared" si="33"/>
        <v>0.29493548690961502</v>
      </c>
      <c r="T55" s="79">
        <f t="shared" si="43"/>
        <v>0.5</v>
      </c>
      <c r="U55" s="79">
        <f t="shared" si="34"/>
        <v>0.5</v>
      </c>
      <c r="V55" s="73">
        <f t="shared" si="44"/>
        <v>21.953578742602154</v>
      </c>
      <c r="W55" s="79">
        <f t="shared" si="35"/>
        <v>3.3158040998461252E-3</v>
      </c>
      <c r="X55" s="79">
        <f t="shared" si="36"/>
        <v>2.4305270058895788E-3</v>
      </c>
      <c r="Y55" s="79">
        <f t="shared" si="37"/>
        <v>1.7256741741816007E-2</v>
      </c>
      <c r="Z55" s="79">
        <f t="shared" si="38"/>
        <v>0</v>
      </c>
      <c r="AA55" s="78">
        <f t="shared" si="45"/>
        <v>21.988092226085787</v>
      </c>
      <c r="AB55" s="79">
        <f t="shared" si="39"/>
        <v>0.50674923299238928</v>
      </c>
      <c r="AC55" s="78">
        <f t="shared" si="40"/>
        <v>3.5979195542459639</v>
      </c>
      <c r="AD55" s="79"/>
      <c r="AE55" s="75">
        <f t="shared" si="41"/>
        <v>0.41600000000000004</v>
      </c>
      <c r="AF55" s="73">
        <f t="shared" si="42"/>
        <v>29.952000000000005</v>
      </c>
      <c r="AG55" s="73">
        <f t="shared" si="26"/>
        <v>27.580164681799829</v>
      </c>
      <c r="AH55" s="73">
        <f t="shared" si="17"/>
        <v>0</v>
      </c>
      <c r="AI55" s="73">
        <f t="shared" si="24"/>
        <v>0</v>
      </c>
      <c r="AJ55" s="79">
        <f t="shared" si="27"/>
        <v>1</v>
      </c>
      <c r="AK55" s="80">
        <f t="shared" si="28"/>
        <v>0.50674923299238928</v>
      </c>
      <c r="AL55" s="73">
        <f t="shared" si="25"/>
        <v>27.580164681799829</v>
      </c>
      <c r="AM55" s="27"/>
      <c r="AO55" s="35">
        <f t="shared" si="46"/>
        <v>139.34770000000003</v>
      </c>
      <c r="AP55" s="36">
        <f t="shared" si="47"/>
        <v>1288.0032564140899</v>
      </c>
      <c r="AX55" t="s">
        <v>108</v>
      </c>
      <c r="AY55" t="s">
        <v>109</v>
      </c>
    </row>
    <row r="56" spans="1:51" x14ac:dyDescent="0.2">
      <c r="A56" s="31">
        <v>6</v>
      </c>
      <c r="B56" s="31">
        <v>26</v>
      </c>
      <c r="C56" s="31">
        <v>74</v>
      </c>
      <c r="D56" s="31">
        <f t="shared" si="20"/>
        <v>177</v>
      </c>
      <c r="E56" s="72">
        <v>25</v>
      </c>
      <c r="F56" s="73">
        <v>3.0158</v>
      </c>
      <c r="G56" s="73">
        <v>3.3</v>
      </c>
      <c r="H56" s="74">
        <v>7.1</v>
      </c>
      <c r="I56" s="75">
        <f t="shared" si="21"/>
        <v>0.77405265232365905</v>
      </c>
      <c r="J56" s="75">
        <f t="shared" si="22"/>
        <v>3.1677777175068473</v>
      </c>
      <c r="K56" s="76">
        <f t="shared" si="29"/>
        <v>24.435194680669252</v>
      </c>
      <c r="L56" s="77">
        <v>0</v>
      </c>
      <c r="M56" s="31"/>
      <c r="N56" s="31"/>
      <c r="O56" s="75">
        <f t="shared" si="30"/>
        <v>0.54368745109611083</v>
      </c>
      <c r="P56" s="78">
        <f t="shared" si="31"/>
        <v>0.19173991249969455</v>
      </c>
      <c r="Q56" s="79">
        <f t="shared" si="32"/>
        <v>1.2485653989240153</v>
      </c>
      <c r="R56" s="72">
        <f t="shared" si="23"/>
        <v>0</v>
      </c>
      <c r="S56" s="79">
        <f t="shared" si="33"/>
        <v>0.32478717799203644</v>
      </c>
      <c r="T56" s="79">
        <f t="shared" si="43"/>
        <v>0.5</v>
      </c>
      <c r="U56" s="79">
        <f t="shared" si="34"/>
        <v>0.5</v>
      </c>
      <c r="V56" s="73">
        <f t="shared" si="44"/>
        <v>21.988092226085787</v>
      </c>
      <c r="W56" s="79">
        <f t="shared" si="35"/>
        <v>8.5055527958667805E-4</v>
      </c>
      <c r="X56" s="79">
        <f t="shared" si="36"/>
        <v>5.995376599892472E-4</v>
      </c>
      <c r="Y56" s="79">
        <f t="shared" si="37"/>
        <v>4.2567173859236552E-3</v>
      </c>
      <c r="Z56" s="79">
        <f t="shared" si="38"/>
        <v>0</v>
      </c>
      <c r="AA56" s="78">
        <f t="shared" si="45"/>
        <v>21.996605660857632</v>
      </c>
      <c r="AB56" s="79">
        <f t="shared" si="39"/>
        <v>0.54428698875610004</v>
      </c>
      <c r="AC56" s="78">
        <f t="shared" si="40"/>
        <v>3.8644376201683102</v>
      </c>
      <c r="AD56" s="79"/>
      <c r="AE56" s="75">
        <f t="shared" si="41"/>
        <v>0.44000000000000006</v>
      </c>
      <c r="AF56" s="73">
        <f t="shared" si="42"/>
        <v>31.680000000000007</v>
      </c>
      <c r="AG56" s="73">
        <f t="shared" si="26"/>
        <v>31.444602301968139</v>
      </c>
      <c r="AH56" s="73">
        <f t="shared" si="17"/>
        <v>0</v>
      </c>
      <c r="AI56" s="73">
        <f t="shared" si="24"/>
        <v>0</v>
      </c>
      <c r="AJ56" s="79">
        <f t="shared" si="27"/>
        <v>1</v>
      </c>
      <c r="AK56" s="80">
        <f t="shared" si="28"/>
        <v>0.54428698875610004</v>
      </c>
      <c r="AL56" s="73">
        <f t="shared" si="25"/>
        <v>31.444602301968139</v>
      </c>
      <c r="AM56" s="27"/>
      <c r="AO56" s="35">
        <f t="shared" si="46"/>
        <v>142.36350000000004</v>
      </c>
      <c r="AP56" s="36">
        <f t="shared" si="47"/>
        <v>1312.4384510947591</v>
      </c>
      <c r="AX56" t="s">
        <v>108</v>
      </c>
      <c r="AY56" t="s">
        <v>109</v>
      </c>
    </row>
    <row r="57" spans="1:51" x14ac:dyDescent="0.2">
      <c r="A57" s="31">
        <v>6</v>
      </c>
      <c r="B57" s="31">
        <v>27</v>
      </c>
      <c r="C57" s="31">
        <v>74</v>
      </c>
      <c r="D57" s="31">
        <f t="shared" si="20"/>
        <v>178</v>
      </c>
      <c r="E57" s="72">
        <v>27.8</v>
      </c>
      <c r="F57" s="73">
        <v>2.1288</v>
      </c>
      <c r="G57" s="73">
        <v>6.7</v>
      </c>
      <c r="H57" s="74">
        <v>6.4</v>
      </c>
      <c r="I57" s="75">
        <f t="shared" si="21"/>
        <v>0.9814065388970683</v>
      </c>
      <c r="J57" s="75">
        <f t="shared" si="22"/>
        <v>3.7361349407572058</v>
      </c>
      <c r="K57" s="76">
        <f t="shared" si="29"/>
        <v>26.267962866945211</v>
      </c>
      <c r="L57" s="77">
        <v>0</v>
      </c>
      <c r="M57" s="31"/>
      <c r="N57" s="31"/>
      <c r="O57" s="75">
        <f t="shared" si="30"/>
        <v>0.58305619620572191</v>
      </c>
      <c r="P57" s="78">
        <f t="shared" si="31"/>
        <v>0.20562391833304827</v>
      </c>
      <c r="Q57" s="79">
        <f t="shared" si="32"/>
        <v>1.2320247741835082</v>
      </c>
      <c r="R57" s="72">
        <f t="shared" si="23"/>
        <v>0</v>
      </c>
      <c r="S57" s="79">
        <f t="shared" si="33"/>
        <v>0.36426669153027524</v>
      </c>
      <c r="T57" s="79">
        <f t="shared" si="43"/>
        <v>0.5</v>
      </c>
      <c r="U57" s="79">
        <f t="shared" si="34"/>
        <v>0.5</v>
      </c>
      <c r="V57" s="73">
        <f t="shared" si="44"/>
        <v>21.996605660857632</v>
      </c>
      <c r="W57" s="79">
        <f t="shared" si="35"/>
        <v>2.4245279588340298E-4</v>
      </c>
      <c r="X57" s="79">
        <f t="shared" si="36"/>
        <v>1.5734424617119052E-4</v>
      </c>
      <c r="Y57" s="79">
        <f t="shared" si="37"/>
        <v>1.0070031754956194E-3</v>
      </c>
      <c r="Z57" s="79">
        <f t="shared" si="38"/>
        <v>0</v>
      </c>
      <c r="AA57" s="78">
        <f t="shared" si="45"/>
        <v>21.998619667208622</v>
      </c>
      <c r="AB57" s="79">
        <f t="shared" si="39"/>
        <v>0.58321354045189311</v>
      </c>
      <c r="AC57" s="78">
        <f t="shared" si="40"/>
        <v>3.7325666588921163</v>
      </c>
      <c r="AD57" s="79"/>
      <c r="AE57" s="75">
        <f t="shared" si="41"/>
        <v>0.46400000000000008</v>
      </c>
      <c r="AF57" s="73">
        <f t="shared" si="42"/>
        <v>33.408000000000008</v>
      </c>
      <c r="AG57" s="73">
        <f t="shared" si="26"/>
        <v>35.177168960860257</v>
      </c>
      <c r="AH57" s="73">
        <f t="shared" si="17"/>
        <v>35.177168960860257</v>
      </c>
      <c r="AI57" s="73">
        <f t="shared" si="24"/>
        <v>0</v>
      </c>
      <c r="AJ57" s="79">
        <f t="shared" si="27"/>
        <v>0.95667199841153383</v>
      </c>
      <c r="AK57" s="80">
        <f t="shared" si="28"/>
        <v>0.55795088065652654</v>
      </c>
      <c r="AL57" s="73">
        <f t="shared" si="25"/>
        <v>35.015487938169912</v>
      </c>
      <c r="AM57" s="27"/>
      <c r="AO57" s="35">
        <f t="shared" si="46"/>
        <v>144.49230000000006</v>
      </c>
      <c r="AP57" s="36">
        <f t="shared" si="47"/>
        <v>1338.7064139617044</v>
      </c>
      <c r="AX57" t="s">
        <v>108</v>
      </c>
      <c r="AY57" t="s">
        <v>109</v>
      </c>
    </row>
    <row r="58" spans="1:51" x14ac:dyDescent="0.2">
      <c r="A58" s="31">
        <v>6</v>
      </c>
      <c r="B58" s="31">
        <v>28</v>
      </c>
      <c r="C58" s="31">
        <v>74</v>
      </c>
      <c r="D58" s="31">
        <f t="shared" si="20"/>
        <v>179</v>
      </c>
      <c r="E58" s="72">
        <v>28.3</v>
      </c>
      <c r="F58" s="73">
        <v>3.0158</v>
      </c>
      <c r="G58" s="73">
        <v>6.1</v>
      </c>
      <c r="H58" s="74">
        <v>6.9</v>
      </c>
      <c r="I58" s="75">
        <f t="shared" si="21"/>
        <v>0.94160312126902845</v>
      </c>
      <c r="J58" s="75">
        <f t="shared" si="22"/>
        <v>3.8464613723885481</v>
      </c>
      <c r="K58" s="76">
        <f t="shared" si="29"/>
        <v>24.479723832097616</v>
      </c>
      <c r="L58" s="77">
        <v>0</v>
      </c>
      <c r="M58" s="31"/>
      <c r="N58" s="31"/>
      <c r="O58" s="75">
        <f t="shared" si="30"/>
        <v>0.62242494131533299</v>
      </c>
      <c r="P58" s="78">
        <f t="shared" si="31"/>
        <v>0.21950792416640194</v>
      </c>
      <c r="Q58" s="79">
        <f t="shared" si="32"/>
        <v>1.2504951571935565</v>
      </c>
      <c r="R58" s="72">
        <f t="shared" si="23"/>
        <v>70.354337921720514</v>
      </c>
      <c r="S58" s="79">
        <f t="shared" si="33"/>
        <v>0.39123432961709742</v>
      </c>
      <c r="T58" s="79">
        <f t="shared" si="43"/>
        <v>0.5</v>
      </c>
      <c r="U58" s="79">
        <f t="shared" si="34"/>
        <v>0.5</v>
      </c>
      <c r="V58" s="73">
        <f t="shared" si="44"/>
        <v>0</v>
      </c>
      <c r="W58" s="79">
        <f t="shared" si="35"/>
        <v>1</v>
      </c>
      <c r="X58" s="79">
        <f t="shared" si="36"/>
        <v>0.62524757859677826</v>
      </c>
      <c r="Y58" s="79">
        <f t="shared" si="37"/>
        <v>4.3142082923177698</v>
      </c>
      <c r="Z58" s="79">
        <f t="shared" si="38"/>
        <v>48.355718254511892</v>
      </c>
      <c r="AA58" s="78">
        <f t="shared" si="45"/>
        <v>8.6284165846355378</v>
      </c>
      <c r="AB58" s="79">
        <f t="shared" si="39"/>
        <v>1.2476725199121113</v>
      </c>
      <c r="AC58" s="78">
        <f t="shared" si="40"/>
        <v>8.6089403873935684</v>
      </c>
      <c r="AD58" s="79"/>
      <c r="AE58" s="75">
        <f t="shared" si="41"/>
        <v>0.48800000000000004</v>
      </c>
      <c r="AF58" s="73">
        <f t="shared" si="42"/>
        <v>35.136000000000003</v>
      </c>
      <c r="AG58" s="73">
        <f t="shared" si="26"/>
        <v>8.447259364703223</v>
      </c>
      <c r="AH58" s="73">
        <f t="shared" si="17"/>
        <v>0</v>
      </c>
      <c r="AI58" s="73">
        <f t="shared" si="24"/>
        <v>0</v>
      </c>
      <c r="AJ58" s="79">
        <f t="shared" si="27"/>
        <v>1</v>
      </c>
      <c r="AK58" s="80">
        <f t="shared" si="28"/>
        <v>1.2476725199121113</v>
      </c>
      <c r="AL58" s="73">
        <f t="shared" si="25"/>
        <v>8.447259364703223</v>
      </c>
      <c r="AM58" s="27"/>
      <c r="AO58" s="35">
        <f t="shared" si="46"/>
        <v>147.50810000000007</v>
      </c>
      <c r="AP58" s="36">
        <f t="shared" si="47"/>
        <v>1363.1861377938019</v>
      </c>
      <c r="AX58" t="s">
        <v>108</v>
      </c>
      <c r="AY58" t="s">
        <v>109</v>
      </c>
    </row>
    <row r="59" spans="1:51" x14ac:dyDescent="0.2">
      <c r="A59" s="31">
        <v>6</v>
      </c>
      <c r="B59" s="31">
        <v>29</v>
      </c>
      <c r="C59" s="31">
        <v>74</v>
      </c>
      <c r="D59" s="31">
        <f t="shared" si="20"/>
        <v>180</v>
      </c>
      <c r="E59" s="72">
        <v>28.9</v>
      </c>
      <c r="F59" s="73">
        <v>3.0158</v>
      </c>
      <c r="G59" s="73">
        <v>6.1</v>
      </c>
      <c r="H59" s="74">
        <v>7.1</v>
      </c>
      <c r="I59" s="75">
        <f t="shared" si="21"/>
        <v>0.94160312126902845</v>
      </c>
      <c r="J59" s="75">
        <f t="shared" si="22"/>
        <v>3.9825871656612759</v>
      </c>
      <c r="K59" s="76">
        <f t="shared" si="29"/>
        <v>23.64300094641326</v>
      </c>
      <c r="L59" s="77">
        <v>0</v>
      </c>
      <c r="M59" s="31"/>
      <c r="N59" s="31"/>
      <c r="O59" s="75">
        <f t="shared" si="30"/>
        <v>0.66179368642494407</v>
      </c>
      <c r="P59" s="78">
        <f t="shared" si="31"/>
        <v>0.23339192999975567</v>
      </c>
      <c r="Q59" s="79">
        <f t="shared" si="32"/>
        <v>1.2529885481385274</v>
      </c>
      <c r="R59" s="72">
        <f t="shared" si="23"/>
        <v>0</v>
      </c>
      <c r="S59" s="79">
        <f t="shared" si="33"/>
        <v>0.42423706330360578</v>
      </c>
      <c r="T59" s="79">
        <f t="shared" si="43"/>
        <v>0.5</v>
      </c>
      <c r="U59" s="79">
        <f t="shared" si="34"/>
        <v>0.5</v>
      </c>
      <c r="V59" s="73">
        <f t="shared" si="44"/>
        <v>8.6284165846355378</v>
      </c>
      <c r="W59" s="79">
        <f t="shared" si="35"/>
        <v>0.95511310109746161</v>
      </c>
      <c r="X59" s="79">
        <f t="shared" si="36"/>
        <v>0.56465795772414562</v>
      </c>
      <c r="Y59" s="79">
        <f t="shared" si="37"/>
        <v>4.0090714998414336</v>
      </c>
      <c r="Z59" s="79">
        <f t="shared" si="38"/>
        <v>0</v>
      </c>
      <c r="AA59" s="78">
        <f t="shared" si="45"/>
        <v>16.646559584318403</v>
      </c>
      <c r="AB59" s="79">
        <f t="shared" si="39"/>
        <v>1.2264516441490896</v>
      </c>
      <c r="AC59" s="78">
        <f t="shared" si="40"/>
        <v>8.7078066734585349</v>
      </c>
      <c r="AD59" s="79"/>
      <c r="AE59" s="75">
        <f t="shared" si="41"/>
        <v>0.51200000000000001</v>
      </c>
      <c r="AF59" s="73">
        <f t="shared" si="42"/>
        <v>36.864000000000004</v>
      </c>
      <c r="AG59" s="73">
        <f t="shared" si="26"/>
        <v>17.155066038161756</v>
      </c>
      <c r="AH59" s="73">
        <f t="shared" si="17"/>
        <v>0</v>
      </c>
      <c r="AI59" s="73">
        <f t="shared" si="24"/>
        <v>0</v>
      </c>
      <c r="AJ59" s="79">
        <f t="shared" si="27"/>
        <v>1</v>
      </c>
      <c r="AK59" s="80">
        <f t="shared" si="28"/>
        <v>1.2264516441490896</v>
      </c>
      <c r="AL59" s="73">
        <f t="shared" si="25"/>
        <v>17.155066038161756</v>
      </c>
      <c r="AM59" s="27"/>
      <c r="AO59" s="35">
        <f t="shared" si="46"/>
        <v>150.52390000000008</v>
      </c>
      <c r="AP59" s="36">
        <f t="shared" si="47"/>
        <v>1386.8291387402151</v>
      </c>
      <c r="AX59" t="s">
        <v>108</v>
      </c>
      <c r="AY59" t="s">
        <v>109</v>
      </c>
    </row>
    <row r="60" spans="1:51" x14ac:dyDescent="0.2">
      <c r="A60" s="31">
        <v>6</v>
      </c>
      <c r="B60" s="31">
        <v>30</v>
      </c>
      <c r="C60" s="31">
        <v>74</v>
      </c>
      <c r="D60" s="31">
        <f t="shared" si="20"/>
        <v>181</v>
      </c>
      <c r="E60" s="72">
        <v>33.9</v>
      </c>
      <c r="F60" s="73">
        <v>2.2174999999999998</v>
      </c>
      <c r="G60" s="73">
        <v>12.2</v>
      </c>
      <c r="H60" s="74">
        <v>6.6</v>
      </c>
      <c r="I60" s="75">
        <f t="shared" si="21"/>
        <v>1.4211682209835756</v>
      </c>
      <c r="J60" s="75">
        <f t="shared" si="22"/>
        <v>5.2897146042222154</v>
      </c>
      <c r="K60" s="76">
        <f t="shared" si="29"/>
        <v>26.866633217777164</v>
      </c>
      <c r="L60" s="77">
        <v>0</v>
      </c>
      <c r="M60" s="31"/>
      <c r="N60" s="31"/>
      <c r="O60" s="75">
        <f t="shared" si="30"/>
        <v>0.70116243153455515</v>
      </c>
      <c r="P60" s="78">
        <f t="shared" si="31"/>
        <v>0.24727593583310933</v>
      </c>
      <c r="Q60" s="79">
        <f t="shared" si="32"/>
        <v>1.2342245342544311</v>
      </c>
      <c r="R60" s="72">
        <f t="shared" si="23"/>
        <v>0</v>
      </c>
      <c r="S60" s="79">
        <f t="shared" si="33"/>
        <v>0.46755277947199442</v>
      </c>
      <c r="T60" s="79">
        <f t="shared" si="43"/>
        <v>0.5</v>
      </c>
      <c r="U60" s="79">
        <f t="shared" si="34"/>
        <v>0.5</v>
      </c>
      <c r="V60" s="73">
        <f t="shared" si="44"/>
        <v>16.646559584318403</v>
      </c>
      <c r="W60" s="79">
        <f t="shared" si="35"/>
        <v>0.38238860112011402</v>
      </c>
      <c r="X60" s="79">
        <f t="shared" si="36"/>
        <v>0.2038368717691999</v>
      </c>
      <c r="Y60" s="79">
        <f t="shared" si="37"/>
        <v>1.3453233536767193</v>
      </c>
      <c r="Z60" s="79">
        <f t="shared" si="38"/>
        <v>0</v>
      </c>
      <c r="AA60" s="78">
        <f t="shared" si="45"/>
        <v>19.337206291671841</v>
      </c>
      <c r="AB60" s="79">
        <f t="shared" si="39"/>
        <v>0.90499930330375511</v>
      </c>
      <c r="AC60" s="78">
        <f t="shared" si="40"/>
        <v>5.9729954018047833</v>
      </c>
      <c r="AD60" s="79"/>
      <c r="AE60" s="75">
        <f t="shared" si="41"/>
        <v>0.53600000000000003</v>
      </c>
      <c r="AF60" s="73">
        <f t="shared" si="42"/>
        <v>38.592000000000006</v>
      </c>
      <c r="AG60" s="73">
        <f t="shared" si="26"/>
        <v>23.12806143996654</v>
      </c>
      <c r="AH60" s="73">
        <f t="shared" si="17"/>
        <v>0</v>
      </c>
      <c r="AI60" s="73">
        <f t="shared" si="24"/>
        <v>0</v>
      </c>
      <c r="AJ60" s="79">
        <f t="shared" si="27"/>
        <v>1</v>
      </c>
      <c r="AK60" s="80">
        <f t="shared" si="28"/>
        <v>0.90499930330375511</v>
      </c>
      <c r="AL60" s="73">
        <f t="shared" si="25"/>
        <v>23.12806143996654</v>
      </c>
      <c r="AM60" s="27"/>
      <c r="AO60" s="35">
        <f t="shared" si="46"/>
        <v>152.74140000000008</v>
      </c>
      <c r="AP60" s="36">
        <f t="shared" si="47"/>
        <v>1413.6957719579923</v>
      </c>
      <c r="AX60" t="s">
        <v>108</v>
      </c>
      <c r="AY60" t="s">
        <v>109</v>
      </c>
    </row>
    <row r="61" spans="1:51" x14ac:dyDescent="0.2">
      <c r="A61" s="31">
        <v>7</v>
      </c>
      <c r="B61" s="31">
        <v>1</v>
      </c>
      <c r="C61" s="31">
        <v>74</v>
      </c>
      <c r="D61" s="31">
        <f t="shared" si="20"/>
        <v>182</v>
      </c>
      <c r="E61" s="72">
        <v>27.8</v>
      </c>
      <c r="F61" s="73">
        <v>3.2819000000000003</v>
      </c>
      <c r="G61" s="73">
        <v>9.4</v>
      </c>
      <c r="H61" s="74">
        <v>6.3</v>
      </c>
      <c r="I61" s="75">
        <f t="shared" si="21"/>
        <v>1.1794549173707165</v>
      </c>
      <c r="J61" s="75">
        <f t="shared" si="22"/>
        <v>3.7361349407572058</v>
      </c>
      <c r="K61" s="76">
        <f t="shared" si="29"/>
        <v>31.568852198140235</v>
      </c>
      <c r="L61" s="77">
        <v>0</v>
      </c>
      <c r="M61" s="31"/>
      <c r="N61" s="31"/>
      <c r="O61" s="75">
        <f t="shared" si="30"/>
        <v>0.74053117664416623</v>
      </c>
      <c r="P61" s="78">
        <f t="shared" si="31"/>
        <v>0.26115994166646306</v>
      </c>
      <c r="Q61" s="79">
        <f t="shared" si="32"/>
        <v>1.2441695982256853</v>
      </c>
      <c r="R61" s="72">
        <f t="shared" si="23"/>
        <v>0</v>
      </c>
      <c r="S61" s="79">
        <f t="shared" si="33"/>
        <v>0.497947333491366</v>
      </c>
      <c r="T61" s="79">
        <f t="shared" si="43"/>
        <v>0.5</v>
      </c>
      <c r="U61" s="79">
        <f t="shared" si="34"/>
        <v>0.5</v>
      </c>
      <c r="V61" s="73">
        <f t="shared" si="44"/>
        <v>19.337206291671841</v>
      </c>
      <c r="W61" s="79">
        <f t="shared" si="35"/>
        <v>0.19019955059486854</v>
      </c>
      <c r="X61" s="79">
        <f t="shared" si="36"/>
        <v>9.579180144711387E-2</v>
      </c>
      <c r="Y61" s="79">
        <f t="shared" si="37"/>
        <v>0.60348834911681737</v>
      </c>
      <c r="Z61" s="79">
        <f t="shared" si="38"/>
        <v>0</v>
      </c>
      <c r="AA61" s="78">
        <f t="shared" si="45"/>
        <v>20.544182989905476</v>
      </c>
      <c r="AB61" s="79">
        <f t="shared" si="39"/>
        <v>0.83632297809128009</v>
      </c>
      <c r="AC61" s="78">
        <f t="shared" si="40"/>
        <v>5.2688347619750644</v>
      </c>
      <c r="AD61" s="79"/>
      <c r="AE61" s="75">
        <f t="shared" si="41"/>
        <v>0.56000000000000005</v>
      </c>
      <c r="AF61" s="73">
        <f t="shared" si="42"/>
        <v>40.320000000000007</v>
      </c>
      <c r="AG61" s="73">
        <f t="shared" si="26"/>
        <v>28.396896201941605</v>
      </c>
      <c r="AH61" s="73">
        <f t="shared" si="17"/>
        <v>0</v>
      </c>
      <c r="AI61" s="73">
        <f t="shared" si="24"/>
        <v>0</v>
      </c>
      <c r="AJ61" s="79">
        <f t="shared" si="27"/>
        <v>1</v>
      </c>
      <c r="AK61" s="80">
        <f t="shared" si="28"/>
        <v>0.83632297809128009</v>
      </c>
      <c r="AL61" s="73">
        <f t="shared" si="25"/>
        <v>28.396896201941605</v>
      </c>
      <c r="AM61" s="27"/>
      <c r="AO61" s="35">
        <f t="shared" si="46"/>
        <v>156.02330000000009</v>
      </c>
      <c r="AP61" s="36">
        <f t="shared" si="47"/>
        <v>1445.2646241561324</v>
      </c>
      <c r="AX61" t="s">
        <v>108</v>
      </c>
      <c r="AY61" t="s">
        <v>109</v>
      </c>
    </row>
    <row r="62" spans="1:51" x14ac:dyDescent="0.2">
      <c r="A62" s="31">
        <v>7</v>
      </c>
      <c r="B62" s="31">
        <v>2</v>
      </c>
      <c r="C62" s="31">
        <v>74</v>
      </c>
      <c r="D62" s="31">
        <f t="shared" si="20"/>
        <v>183</v>
      </c>
      <c r="E62" s="72">
        <v>22.8</v>
      </c>
      <c r="F62" s="73">
        <v>4.5236999999999998</v>
      </c>
      <c r="G62" s="73">
        <v>3.9</v>
      </c>
      <c r="H62" s="74">
        <v>7</v>
      </c>
      <c r="I62" s="75">
        <f t="shared" si="21"/>
        <v>0.80755475986901437</v>
      </c>
      <c r="J62" s="75">
        <f t="shared" si="22"/>
        <v>2.7756312335019815</v>
      </c>
      <c r="K62" s="76">
        <f t="shared" si="29"/>
        <v>29.094454267620122</v>
      </c>
      <c r="L62" s="77">
        <v>0</v>
      </c>
      <c r="M62" s="31"/>
      <c r="N62" s="31"/>
      <c r="O62" s="75">
        <f t="shared" si="30"/>
        <v>0.77989992175377731</v>
      </c>
      <c r="P62" s="78">
        <f t="shared" si="31"/>
        <v>0.2750439474998167</v>
      </c>
      <c r="Q62" s="79">
        <f t="shared" si="32"/>
        <v>1.2715235222152332</v>
      </c>
      <c r="R62" s="72">
        <f t="shared" si="23"/>
        <v>0</v>
      </c>
      <c r="S62" s="79">
        <f t="shared" si="33"/>
        <v>0.51881060876828966</v>
      </c>
      <c r="T62" s="79">
        <f t="shared" si="43"/>
        <v>0.5</v>
      </c>
      <c r="U62" s="79">
        <f t="shared" si="34"/>
        <v>0.48118939123171034</v>
      </c>
      <c r="V62" s="73">
        <f t="shared" si="44"/>
        <v>20.544182989905476</v>
      </c>
      <c r="W62" s="79">
        <f t="shared" si="35"/>
        <v>0.103986929292466</v>
      </c>
      <c r="X62" s="79">
        <f t="shared" si="36"/>
        <v>5.1122428579692972E-2</v>
      </c>
      <c r="Y62" s="79">
        <f t="shared" si="37"/>
        <v>0.35785700005785082</v>
      </c>
      <c r="Z62" s="79">
        <f t="shared" si="38"/>
        <v>0</v>
      </c>
      <c r="AA62" s="78">
        <f t="shared" si="45"/>
        <v>21.287875611934897</v>
      </c>
      <c r="AB62" s="79">
        <f t="shared" si="39"/>
        <v>0.83102235033347027</v>
      </c>
      <c r="AC62" s="78">
        <f t="shared" si="40"/>
        <v>5.8171564523342916</v>
      </c>
      <c r="AD62" s="79"/>
      <c r="AE62" s="75">
        <f t="shared" si="41"/>
        <v>0.58400000000000007</v>
      </c>
      <c r="AF62" s="73">
        <f t="shared" si="42"/>
        <v>42.048000000000002</v>
      </c>
      <c r="AG62" s="73">
        <f t="shared" si="26"/>
        <v>34.214052654275896</v>
      </c>
      <c r="AH62" s="73">
        <f t="shared" si="17"/>
        <v>0</v>
      </c>
      <c r="AI62" s="73">
        <f t="shared" si="24"/>
        <v>0</v>
      </c>
      <c r="AJ62" s="79">
        <f t="shared" si="27"/>
        <v>1</v>
      </c>
      <c r="AK62" s="80">
        <f t="shared" si="28"/>
        <v>0.83102235033347027</v>
      </c>
      <c r="AL62" s="73">
        <f t="shared" si="25"/>
        <v>34.214052654275896</v>
      </c>
      <c r="AM62" s="27"/>
      <c r="AO62" s="35">
        <f t="shared" si="46"/>
        <v>160.54700000000008</v>
      </c>
      <c r="AP62" s="36">
        <f t="shared" si="47"/>
        <v>1474.3590784237526</v>
      </c>
      <c r="AX62" t="s">
        <v>108</v>
      </c>
      <c r="AY62" t="s">
        <v>109</v>
      </c>
    </row>
    <row r="63" spans="1:51" x14ac:dyDescent="0.2">
      <c r="A63" s="31">
        <v>7</v>
      </c>
      <c r="B63" s="31">
        <v>3</v>
      </c>
      <c r="C63" s="31">
        <v>74</v>
      </c>
      <c r="D63" s="31">
        <f t="shared" si="20"/>
        <v>184</v>
      </c>
      <c r="E63" s="72">
        <v>27.2</v>
      </c>
      <c r="F63" s="73">
        <v>1.3305</v>
      </c>
      <c r="G63" s="73">
        <v>5</v>
      </c>
      <c r="H63" s="74">
        <v>5.8</v>
      </c>
      <c r="I63" s="75">
        <f t="shared" si="21"/>
        <v>0.87231096034971234</v>
      </c>
      <c r="J63" s="75">
        <f t="shared" si="22"/>
        <v>3.6073883025255133</v>
      </c>
      <c r="K63" s="76">
        <f t="shared" si="29"/>
        <v>24.181232714510166</v>
      </c>
      <c r="L63" s="77">
        <v>0</v>
      </c>
      <c r="M63" s="31"/>
      <c r="N63" s="31"/>
      <c r="O63" s="75">
        <f t="shared" si="30"/>
        <v>0.8192686668633884</v>
      </c>
      <c r="P63" s="78">
        <f t="shared" si="31"/>
        <v>0.28892795333317045</v>
      </c>
      <c r="Q63" s="79">
        <f t="shared" si="32"/>
        <v>1.2253595741751828</v>
      </c>
      <c r="R63" s="72">
        <f t="shared" si="23"/>
        <v>0</v>
      </c>
      <c r="S63" s="79">
        <f t="shared" si="33"/>
        <v>0.58115766060915752</v>
      </c>
      <c r="T63" s="79">
        <f t="shared" si="43"/>
        <v>0.5</v>
      </c>
      <c r="U63" s="79">
        <f t="shared" si="34"/>
        <v>0.41884233939084248</v>
      </c>
      <c r="V63" s="73">
        <f t="shared" si="44"/>
        <v>21.287875611934897</v>
      </c>
      <c r="W63" s="79">
        <f t="shared" si="35"/>
        <v>5.0866027718935926E-2</v>
      </c>
      <c r="X63" s="79">
        <f t="shared" si="36"/>
        <v>2.0656231347729575E-2</v>
      </c>
      <c r="Y63" s="79">
        <f t="shared" si="37"/>
        <v>0.11980614181683152</v>
      </c>
      <c r="Z63" s="79">
        <f t="shared" si="38"/>
        <v>0</v>
      </c>
      <c r="AA63" s="78">
        <f t="shared" si="45"/>
        <v>21.573916755700534</v>
      </c>
      <c r="AB63" s="79">
        <f t="shared" si="39"/>
        <v>0.83992489821111793</v>
      </c>
      <c r="AC63" s="78">
        <f t="shared" si="40"/>
        <v>4.8715644096244839</v>
      </c>
      <c r="AD63" s="79"/>
      <c r="AE63" s="75">
        <f t="shared" si="41"/>
        <v>0.6080000000000001</v>
      </c>
      <c r="AF63" s="73">
        <f t="shared" si="42"/>
        <v>43.77600000000001</v>
      </c>
      <c r="AG63" s="73">
        <f t="shared" si="26"/>
        <v>39.085617063900379</v>
      </c>
      <c r="AH63" s="73">
        <f t="shared" si="17"/>
        <v>0</v>
      </c>
      <c r="AI63" s="73">
        <f t="shared" si="24"/>
        <v>0</v>
      </c>
      <c r="AJ63" s="79">
        <f t="shared" si="27"/>
        <v>1</v>
      </c>
      <c r="AK63" s="80">
        <f t="shared" si="28"/>
        <v>0.83992489821111793</v>
      </c>
      <c r="AL63" s="73">
        <f t="shared" si="25"/>
        <v>39.085617063900379</v>
      </c>
      <c r="AM63" s="27"/>
      <c r="AO63" s="35">
        <f t="shared" si="46"/>
        <v>161.87750000000008</v>
      </c>
      <c r="AP63" s="36">
        <f t="shared" si="47"/>
        <v>1498.5403111382627</v>
      </c>
      <c r="AX63" t="s">
        <v>108</v>
      </c>
      <c r="AY63" t="s">
        <v>109</v>
      </c>
    </row>
    <row r="64" spans="1:51" x14ac:dyDescent="0.2">
      <c r="A64" s="31">
        <v>7</v>
      </c>
      <c r="B64" s="31">
        <v>4</v>
      </c>
      <c r="C64" s="31">
        <v>74</v>
      </c>
      <c r="D64" s="31">
        <f t="shared" si="20"/>
        <v>185</v>
      </c>
      <c r="E64" s="72">
        <v>31.7</v>
      </c>
      <c r="F64" s="73">
        <v>1.6853</v>
      </c>
      <c r="G64" s="73">
        <v>7.8</v>
      </c>
      <c r="H64" s="74">
        <v>6.2</v>
      </c>
      <c r="I64" s="75">
        <f t="shared" si="21"/>
        <v>1.0582434147156987</v>
      </c>
      <c r="J64" s="75">
        <f t="shared" si="22"/>
        <v>4.6747601804976453</v>
      </c>
      <c r="K64" s="76">
        <f t="shared" si="29"/>
        <v>22.637384033741917</v>
      </c>
      <c r="L64" s="77">
        <v>0</v>
      </c>
      <c r="M64" s="31"/>
      <c r="N64" s="31"/>
      <c r="O64" s="75">
        <f t="shared" si="30"/>
        <v>0.85863741197299948</v>
      </c>
      <c r="P64" s="78">
        <f t="shared" si="31"/>
        <v>0.30281195916652415</v>
      </c>
      <c r="Q64" s="79">
        <f t="shared" si="32"/>
        <v>1.23524238292684</v>
      </c>
      <c r="R64" s="72">
        <f t="shared" si="23"/>
        <v>0</v>
      </c>
      <c r="S64" s="79">
        <f t="shared" si="33"/>
        <v>0.61216948804492499</v>
      </c>
      <c r="T64" s="79">
        <f t="shared" si="43"/>
        <v>0.5</v>
      </c>
      <c r="U64" s="79">
        <f t="shared" si="34"/>
        <v>0.38783051195507501</v>
      </c>
      <c r="V64" s="73">
        <f t="shared" si="44"/>
        <v>21.573916755700534</v>
      </c>
      <c r="W64" s="79">
        <f t="shared" si="35"/>
        <v>3.0434517449961871E-2</v>
      </c>
      <c r="X64" s="79">
        <f t="shared" si="36"/>
        <v>1.1461790560237042E-2</v>
      </c>
      <c r="Y64" s="79">
        <f t="shared" si="37"/>
        <v>7.1063101473469656E-2</v>
      </c>
      <c r="Z64" s="79">
        <f t="shared" si="38"/>
        <v>0</v>
      </c>
      <c r="AA64" s="78">
        <f t="shared" si="45"/>
        <v>21.75714911953709</v>
      </c>
      <c r="AB64" s="79">
        <f t="shared" si="39"/>
        <v>0.87009920253323647</v>
      </c>
      <c r="AC64" s="78">
        <f t="shared" si="40"/>
        <v>5.3946150557060664</v>
      </c>
      <c r="AD64" s="79"/>
      <c r="AE64" s="75">
        <f t="shared" si="41"/>
        <v>0.63200000000000012</v>
      </c>
      <c r="AF64" s="73">
        <f t="shared" si="42"/>
        <v>45.504000000000005</v>
      </c>
      <c r="AG64" s="73">
        <f t="shared" si="26"/>
        <v>44.480232119606448</v>
      </c>
      <c r="AH64" s="73">
        <f t="shared" si="17"/>
        <v>0</v>
      </c>
      <c r="AI64" s="73">
        <f t="shared" si="24"/>
        <v>0</v>
      </c>
      <c r="AJ64" s="79">
        <f t="shared" si="27"/>
        <v>1</v>
      </c>
      <c r="AK64" s="80">
        <f t="shared" si="28"/>
        <v>0.87009920253323647</v>
      </c>
      <c r="AL64" s="73">
        <f t="shared" si="25"/>
        <v>44.480232119606448</v>
      </c>
      <c r="AM64" s="27"/>
      <c r="AO64" s="35">
        <f t="shared" si="46"/>
        <v>163.5628000000001</v>
      </c>
      <c r="AP64" s="36">
        <f t="shared" si="47"/>
        <v>1521.1776951720046</v>
      </c>
      <c r="AX64" t="s">
        <v>108</v>
      </c>
      <c r="AY64" t="s">
        <v>109</v>
      </c>
    </row>
    <row r="65" spans="1:51" x14ac:dyDescent="0.2">
      <c r="A65" s="31">
        <v>7</v>
      </c>
      <c r="B65" s="31">
        <v>5</v>
      </c>
      <c r="C65" s="31">
        <v>74</v>
      </c>
      <c r="D65" s="31">
        <f t="shared" si="20"/>
        <v>186</v>
      </c>
      <c r="E65" s="72">
        <v>28.3</v>
      </c>
      <c r="F65" s="73">
        <v>2.3949000000000003</v>
      </c>
      <c r="G65" s="73">
        <v>9.4</v>
      </c>
      <c r="H65" s="74">
        <v>5.9</v>
      </c>
      <c r="I65" s="75">
        <f t="shared" si="21"/>
        <v>1.1794549173707165</v>
      </c>
      <c r="J65" s="75">
        <f t="shared" si="22"/>
        <v>3.8464613723885481</v>
      </c>
      <c r="K65" s="76">
        <f t="shared" si="29"/>
        <v>30.663376105563412</v>
      </c>
      <c r="L65" s="77">
        <v>0</v>
      </c>
      <c r="M65" s="31"/>
      <c r="N65" s="31"/>
      <c r="O65" s="75">
        <f t="shared" si="30"/>
        <v>0.89800615708261056</v>
      </c>
      <c r="P65" s="78">
        <f t="shared" si="31"/>
        <v>0.31669596499987784</v>
      </c>
      <c r="Q65" s="79">
        <f t="shared" si="32"/>
        <v>1.2323787482943407</v>
      </c>
      <c r="R65" s="72">
        <f t="shared" si="23"/>
        <v>0</v>
      </c>
      <c r="S65" s="79">
        <f t="shared" si="33"/>
        <v>0.65180121944265068</v>
      </c>
      <c r="T65" s="79">
        <f t="shared" si="43"/>
        <v>0.5</v>
      </c>
      <c r="U65" s="79">
        <f t="shared" si="34"/>
        <v>0.34819878055734932</v>
      </c>
      <c r="V65" s="73">
        <f t="shared" si="44"/>
        <v>21.75714911953709</v>
      </c>
      <c r="W65" s="79">
        <f t="shared" si="35"/>
        <v>1.7346491461636453E-2</v>
      </c>
      <c r="X65" s="79">
        <f t="shared" si="36"/>
        <v>5.8001912984595328E-3</v>
      </c>
      <c r="Y65" s="79">
        <f t="shared" si="37"/>
        <v>3.4221128660911246E-2</v>
      </c>
      <c r="Z65" s="79">
        <f t="shared" si="38"/>
        <v>0</v>
      </c>
      <c r="AA65" s="78">
        <f t="shared" si="45"/>
        <v>21.855429557527522</v>
      </c>
      <c r="AB65" s="79">
        <f t="shared" si="39"/>
        <v>0.9038063483810701</v>
      </c>
      <c r="AC65" s="78">
        <f t="shared" si="40"/>
        <v>5.3324574554483135</v>
      </c>
      <c r="AD65" s="79"/>
      <c r="AE65" s="75">
        <f t="shared" si="41"/>
        <v>0.65600000000000014</v>
      </c>
      <c r="AF65" s="73">
        <f t="shared" si="42"/>
        <v>47.232000000000014</v>
      </c>
      <c r="AG65" s="73">
        <f t="shared" si="26"/>
        <v>49.812689575054762</v>
      </c>
      <c r="AH65" s="73">
        <f t="shared" si="17"/>
        <v>49.812689575054762</v>
      </c>
      <c r="AI65" s="73">
        <f t="shared" si="24"/>
        <v>0</v>
      </c>
      <c r="AJ65" s="79">
        <f t="shared" si="27"/>
        <v>0.95529570442324785</v>
      </c>
      <c r="AK65" s="80">
        <f t="shared" si="28"/>
        <v>0.8636616157051058</v>
      </c>
      <c r="AL65" s="73">
        <f t="shared" si="25"/>
        <v>49.575835652266576</v>
      </c>
      <c r="AM65" s="27"/>
      <c r="AO65" s="35">
        <f t="shared" si="46"/>
        <v>165.9577000000001</v>
      </c>
      <c r="AP65" s="36">
        <f t="shared" si="47"/>
        <v>1551.8410712775681</v>
      </c>
      <c r="AX65" t="s">
        <v>108</v>
      </c>
      <c r="AY65" t="s">
        <v>109</v>
      </c>
    </row>
    <row r="66" spans="1:51" x14ac:dyDescent="0.2">
      <c r="A66" s="31">
        <v>7</v>
      </c>
      <c r="B66" s="31">
        <v>6</v>
      </c>
      <c r="C66" s="31">
        <v>74</v>
      </c>
      <c r="D66" s="31">
        <f t="shared" si="20"/>
        <v>187</v>
      </c>
      <c r="E66" s="72">
        <v>30</v>
      </c>
      <c r="F66" s="73">
        <v>2.3062</v>
      </c>
      <c r="G66" s="73">
        <v>10</v>
      </c>
      <c r="H66" s="74">
        <v>6.2</v>
      </c>
      <c r="I66" s="75">
        <f t="shared" si="21"/>
        <v>1.2279626193393784</v>
      </c>
      <c r="J66" s="75">
        <f t="shared" si="22"/>
        <v>4.2430650587590133</v>
      </c>
      <c r="K66" s="76">
        <f t="shared" si="29"/>
        <v>28.940461725998745</v>
      </c>
      <c r="L66" s="77">
        <v>0</v>
      </c>
      <c r="M66" s="31"/>
      <c r="N66" s="31"/>
      <c r="O66" s="75">
        <f t="shared" si="30"/>
        <v>0.93737490219222164</v>
      </c>
      <c r="P66" s="78">
        <f t="shared" si="31"/>
        <v>0.33057997083323154</v>
      </c>
      <c r="Q66" s="79">
        <f t="shared" si="32"/>
        <v>1.2347066091067398</v>
      </c>
      <c r="R66" s="72">
        <f t="shared" si="23"/>
        <v>99.625379150109524</v>
      </c>
      <c r="S66" s="79">
        <f t="shared" si="33"/>
        <v>0.68844994027574957</v>
      </c>
      <c r="T66" s="79">
        <f t="shared" si="43"/>
        <v>0.5</v>
      </c>
      <c r="U66" s="79">
        <f t="shared" si="34"/>
        <v>0.31155005972425043</v>
      </c>
      <c r="V66" s="73">
        <f t="shared" si="44"/>
        <v>0</v>
      </c>
      <c r="W66" s="79">
        <f t="shared" si="35"/>
        <v>1</v>
      </c>
      <c r="X66" s="79">
        <f t="shared" si="36"/>
        <v>0.29733170691451816</v>
      </c>
      <c r="Y66" s="79">
        <f t="shared" si="37"/>
        <v>1.8434565828700127</v>
      </c>
      <c r="Z66" s="79">
        <f t="shared" si="38"/>
        <v>77.769949592582009</v>
      </c>
      <c r="AA66" s="78">
        <f t="shared" si="45"/>
        <v>5.9170477595210116</v>
      </c>
      <c r="AB66" s="79">
        <f t="shared" si="39"/>
        <v>1.2347066091067398</v>
      </c>
      <c r="AC66" s="78">
        <f t="shared" si="40"/>
        <v>7.6551809764617866</v>
      </c>
      <c r="AD66" s="79"/>
      <c r="AE66" s="75">
        <f t="shared" si="41"/>
        <v>0.68000000000000016</v>
      </c>
      <c r="AF66" s="73">
        <f t="shared" si="42"/>
        <v>48.960000000000015</v>
      </c>
      <c r="AG66" s="73">
        <f t="shared" si="26"/>
        <v>7.4183270536736012</v>
      </c>
      <c r="AH66" s="73">
        <f t="shared" si="17"/>
        <v>0</v>
      </c>
      <c r="AI66" s="73">
        <f t="shared" si="24"/>
        <v>0</v>
      </c>
      <c r="AJ66" s="79">
        <f t="shared" si="27"/>
        <v>1</v>
      </c>
      <c r="AK66" s="80">
        <f t="shared" si="28"/>
        <v>1.2347066091067398</v>
      </c>
      <c r="AL66" s="73">
        <f t="shared" si="25"/>
        <v>7.4183270536736012</v>
      </c>
      <c r="AM66" s="27"/>
      <c r="AO66" s="35">
        <f t="shared" si="46"/>
        <v>168.26390000000009</v>
      </c>
      <c r="AP66" s="36">
        <f t="shared" si="47"/>
        <v>1580.7815330035669</v>
      </c>
      <c r="AX66" t="s">
        <v>108</v>
      </c>
      <c r="AY66" t="s">
        <v>109</v>
      </c>
    </row>
    <row r="67" spans="1:51" x14ac:dyDescent="0.2">
      <c r="A67" s="31">
        <v>7</v>
      </c>
      <c r="B67" s="31">
        <v>7</v>
      </c>
      <c r="C67" s="31">
        <v>74</v>
      </c>
      <c r="D67" s="31">
        <f t="shared" si="20"/>
        <v>188</v>
      </c>
      <c r="E67" s="72">
        <v>28.9</v>
      </c>
      <c r="F67" s="73">
        <v>1.774</v>
      </c>
      <c r="G67" s="73">
        <v>9.4</v>
      </c>
      <c r="H67" s="74">
        <v>5.8</v>
      </c>
      <c r="I67" s="75">
        <f t="shared" si="21"/>
        <v>1.1794549173707165</v>
      </c>
      <c r="J67" s="75">
        <f t="shared" si="22"/>
        <v>3.9825871656612759</v>
      </c>
      <c r="K67" s="76">
        <f t="shared" si="29"/>
        <v>29.615294488472987</v>
      </c>
      <c r="L67" s="77">
        <v>0</v>
      </c>
      <c r="M67" s="31"/>
      <c r="N67" s="31"/>
      <c r="O67" s="75">
        <f t="shared" si="30"/>
        <v>0.97674364730183272</v>
      </c>
      <c r="P67" s="78">
        <f t="shared" si="31"/>
        <v>0.34446397666658524</v>
      </c>
      <c r="Q67" s="79">
        <f t="shared" si="32"/>
        <v>1.2237186307714705</v>
      </c>
      <c r="R67" s="72">
        <f t="shared" si="23"/>
        <v>0</v>
      </c>
      <c r="S67" s="79">
        <f t="shared" si="33"/>
        <v>0.73608618570037809</v>
      </c>
      <c r="T67" s="79">
        <f t="shared" si="43"/>
        <v>0.5</v>
      </c>
      <c r="U67" s="79">
        <f t="shared" si="34"/>
        <v>0.26391381429962191</v>
      </c>
      <c r="V67" s="73">
        <f t="shared" si="44"/>
        <v>5.9170477595210116</v>
      </c>
      <c r="W67" s="79">
        <f t="shared" si="35"/>
        <v>1</v>
      </c>
      <c r="X67" s="79">
        <f t="shared" si="36"/>
        <v>0.24697498346963775</v>
      </c>
      <c r="Y67" s="79">
        <f t="shared" si="37"/>
        <v>1.432454904123899</v>
      </c>
      <c r="Z67" s="79">
        <f t="shared" si="38"/>
        <v>0</v>
      </c>
      <c r="AA67" s="78">
        <f t="shared" si="45"/>
        <v>11.344785249979278</v>
      </c>
      <c r="AB67" s="79">
        <f t="shared" si="39"/>
        <v>1.2237186307714705</v>
      </c>
      <c r="AC67" s="78">
        <f t="shared" si="40"/>
        <v>7.0975680584745282</v>
      </c>
      <c r="AD67" s="79"/>
      <c r="AE67" s="75">
        <f t="shared" si="41"/>
        <v>0.70399999999999996</v>
      </c>
      <c r="AF67" s="73">
        <f t="shared" si="42"/>
        <v>50.687999999999995</v>
      </c>
      <c r="AG67" s="73">
        <f t="shared" si="26"/>
        <v>14.515895112148129</v>
      </c>
      <c r="AH67" s="73">
        <f t="shared" si="17"/>
        <v>0</v>
      </c>
      <c r="AI67" s="73">
        <f t="shared" si="24"/>
        <v>0</v>
      </c>
      <c r="AJ67" s="79">
        <f t="shared" si="27"/>
        <v>1</v>
      </c>
      <c r="AK67" s="80">
        <f t="shared" si="28"/>
        <v>1.2237186307714705</v>
      </c>
      <c r="AL67" s="73">
        <f t="shared" si="25"/>
        <v>14.515895112148129</v>
      </c>
      <c r="AM67" s="27"/>
      <c r="AO67" s="35">
        <f t="shared" si="46"/>
        <v>170.03790000000009</v>
      </c>
      <c r="AP67" s="36">
        <f t="shared" si="47"/>
        <v>1610.3968274920398</v>
      </c>
      <c r="AX67" t="s">
        <v>108</v>
      </c>
      <c r="AY67" t="s">
        <v>109</v>
      </c>
    </row>
    <row r="68" spans="1:51" x14ac:dyDescent="0.2">
      <c r="A68" s="31">
        <v>7</v>
      </c>
      <c r="B68" s="31">
        <v>8</v>
      </c>
      <c r="C68" s="31">
        <v>74</v>
      </c>
      <c r="D68" s="31">
        <f t="shared" si="20"/>
        <v>189</v>
      </c>
      <c r="E68" s="72">
        <v>24.4</v>
      </c>
      <c r="F68" s="73">
        <v>2.661</v>
      </c>
      <c r="G68" s="73">
        <v>6.7</v>
      </c>
      <c r="H68" s="74">
        <v>5.5</v>
      </c>
      <c r="I68" s="75">
        <f t="shared" si="21"/>
        <v>0.9814065388970683</v>
      </c>
      <c r="J68" s="75">
        <f t="shared" si="22"/>
        <v>3.0563126530167612</v>
      </c>
      <c r="K68" s="76">
        <f t="shared" si="29"/>
        <v>32.110803125078256</v>
      </c>
      <c r="L68" s="77">
        <v>0</v>
      </c>
      <c r="M68" s="31"/>
      <c r="N68" s="31"/>
      <c r="O68" s="75">
        <f t="shared" si="30"/>
        <v>1.0161123924114437</v>
      </c>
      <c r="P68" s="78">
        <f t="shared" si="31"/>
        <v>0.35834798249993893</v>
      </c>
      <c r="Q68" s="79">
        <f t="shared" si="32"/>
        <v>1.2356049751574134</v>
      </c>
      <c r="R68" s="72">
        <f t="shared" si="23"/>
        <v>0</v>
      </c>
      <c r="S68" s="79">
        <f t="shared" si="33"/>
        <v>0.76617132524552556</v>
      </c>
      <c r="T68" s="79">
        <f t="shared" si="43"/>
        <v>0.5</v>
      </c>
      <c r="U68" s="79">
        <f t="shared" si="34"/>
        <v>0.23382867475447444</v>
      </c>
      <c r="V68" s="73">
        <f t="shared" si="44"/>
        <v>11.344785249979278</v>
      </c>
      <c r="W68" s="79">
        <f t="shared" si="35"/>
        <v>0.76108676785862295</v>
      </c>
      <c r="X68" s="79">
        <f t="shared" si="36"/>
        <v>0.16705290037107146</v>
      </c>
      <c r="Y68" s="79">
        <f t="shared" si="37"/>
        <v>0.91879095204089301</v>
      </c>
      <c r="Z68" s="79">
        <f t="shared" si="38"/>
        <v>0</v>
      </c>
      <c r="AA68" s="78">
        <f t="shared" si="45"/>
        <v>15.274119207868083</v>
      </c>
      <c r="AB68" s="79">
        <f t="shared" si="39"/>
        <v>1.1831652927825151</v>
      </c>
      <c r="AC68" s="78">
        <f t="shared" si="40"/>
        <v>6.5074091103038336</v>
      </c>
      <c r="AD68" s="79"/>
      <c r="AE68" s="75">
        <f t="shared" si="41"/>
        <v>0.72799999999999998</v>
      </c>
      <c r="AF68" s="73">
        <f t="shared" si="42"/>
        <v>52.415999999999997</v>
      </c>
      <c r="AG68" s="73">
        <f t="shared" si="26"/>
        <v>21.023304222451962</v>
      </c>
      <c r="AH68" s="73">
        <f t="shared" si="17"/>
        <v>0</v>
      </c>
      <c r="AI68" s="73">
        <f t="shared" si="24"/>
        <v>0</v>
      </c>
      <c r="AJ68" s="79">
        <f t="shared" si="27"/>
        <v>1</v>
      </c>
      <c r="AK68" s="80">
        <f t="shared" si="28"/>
        <v>1.1831652927825151</v>
      </c>
      <c r="AL68" s="73">
        <f t="shared" si="25"/>
        <v>21.023304222451962</v>
      </c>
      <c r="AM68" s="27"/>
      <c r="AO68" s="35">
        <f t="shared" si="46"/>
        <v>172.69890000000009</v>
      </c>
      <c r="AP68" s="36">
        <f t="shared" si="47"/>
        <v>1642.5076306171181</v>
      </c>
      <c r="AX68" t="s">
        <v>108</v>
      </c>
      <c r="AY68" t="s">
        <v>109</v>
      </c>
    </row>
    <row r="69" spans="1:51" x14ac:dyDescent="0.2">
      <c r="A69" s="31">
        <v>7</v>
      </c>
      <c r="B69" s="31">
        <v>9</v>
      </c>
      <c r="C69" s="31">
        <v>74</v>
      </c>
      <c r="D69" s="31">
        <f t="shared" si="20"/>
        <v>190</v>
      </c>
      <c r="E69" s="72">
        <v>21.7</v>
      </c>
      <c r="F69" s="73">
        <v>3.7254</v>
      </c>
      <c r="G69" s="73">
        <v>8.3000000000000007</v>
      </c>
      <c r="H69" s="74">
        <v>5.5</v>
      </c>
      <c r="I69" s="75">
        <f t="shared" si="21"/>
        <v>1.0948860433443903</v>
      </c>
      <c r="J69" s="75">
        <f t="shared" si="22"/>
        <v>2.5959699942202965</v>
      </c>
      <c r="K69" s="76">
        <f t="shared" si="29"/>
        <v>42.176375142319046</v>
      </c>
      <c r="L69" s="77">
        <v>0</v>
      </c>
      <c r="M69" s="31"/>
      <c r="N69" s="31"/>
      <c r="O69" s="75">
        <f t="shared" si="30"/>
        <v>1.0554811375210549</v>
      </c>
      <c r="P69" s="78">
        <f t="shared" si="31"/>
        <v>0.37223198833329263</v>
      </c>
      <c r="Q69" s="79">
        <f t="shared" si="32"/>
        <v>1.234973940994609</v>
      </c>
      <c r="R69" s="72">
        <f t="shared" si="23"/>
        <v>0</v>
      </c>
      <c r="S69" s="79">
        <f t="shared" si="33"/>
        <v>0.80694246175059248</v>
      </c>
      <c r="T69" s="79">
        <f t="shared" si="43"/>
        <v>0.5</v>
      </c>
      <c r="U69" s="79">
        <f t="shared" si="34"/>
        <v>0.19305753824940752</v>
      </c>
      <c r="V69" s="73">
        <f t="shared" si="44"/>
        <v>15.274119207868083</v>
      </c>
      <c r="W69" s="79">
        <f t="shared" si="35"/>
        <v>0.48042005658085124</v>
      </c>
      <c r="X69" s="79">
        <f t="shared" si="36"/>
        <v>8.6231942800620479E-2</v>
      </c>
      <c r="Y69" s="79">
        <f t="shared" si="37"/>
        <v>0.47427568540341264</v>
      </c>
      <c r="Z69" s="79">
        <f t="shared" si="38"/>
        <v>0</v>
      </c>
      <c r="AA69" s="78">
        <f t="shared" si="45"/>
        <v>17.730773787140219</v>
      </c>
      <c r="AB69" s="79">
        <f t="shared" si="39"/>
        <v>1.1417130803216753</v>
      </c>
      <c r="AC69" s="78">
        <f t="shared" si="40"/>
        <v>6.2794219417692139</v>
      </c>
      <c r="AD69" s="79"/>
      <c r="AE69" s="75">
        <f t="shared" si="41"/>
        <v>0.75200000000000022</v>
      </c>
      <c r="AF69" s="73">
        <f t="shared" si="42"/>
        <v>54.144000000000013</v>
      </c>
      <c r="AG69" s="73">
        <f t="shared" si="26"/>
        <v>27.302726164221177</v>
      </c>
      <c r="AH69" s="73">
        <f t="shared" si="17"/>
        <v>0</v>
      </c>
      <c r="AI69" s="73">
        <f t="shared" si="24"/>
        <v>0</v>
      </c>
      <c r="AJ69" s="79">
        <f t="shared" si="27"/>
        <v>1</v>
      </c>
      <c r="AK69" s="80">
        <f t="shared" si="28"/>
        <v>1.1417130803216753</v>
      </c>
      <c r="AL69" s="73">
        <f t="shared" si="25"/>
        <v>27.302726164221177</v>
      </c>
      <c r="AM69" s="27"/>
      <c r="AO69" s="35">
        <f t="shared" si="46"/>
        <v>176.4243000000001</v>
      </c>
      <c r="AP69" s="36">
        <f t="shared" si="47"/>
        <v>1684.6840057594372</v>
      </c>
      <c r="AX69" t="s">
        <v>108</v>
      </c>
      <c r="AY69" t="s">
        <v>109</v>
      </c>
    </row>
    <row r="70" spans="1:51" x14ac:dyDescent="0.2">
      <c r="A70" s="31">
        <v>7</v>
      </c>
      <c r="B70" s="31">
        <v>10</v>
      </c>
      <c r="C70" s="31">
        <v>74</v>
      </c>
      <c r="D70" s="31">
        <f t="shared" si="20"/>
        <v>191</v>
      </c>
      <c r="E70" s="72">
        <v>15</v>
      </c>
      <c r="F70" s="73">
        <v>2.1288</v>
      </c>
      <c r="G70" s="73">
        <v>7.8</v>
      </c>
      <c r="H70" s="74">
        <v>2.2999999999999998</v>
      </c>
      <c r="I70" s="75">
        <f t="shared" si="21"/>
        <v>1.0582434147156987</v>
      </c>
      <c r="J70" s="75">
        <f t="shared" si="22"/>
        <v>1.7053462321157722</v>
      </c>
      <c r="K70" s="76">
        <f t="shared" si="29"/>
        <v>62.05446112856319</v>
      </c>
      <c r="L70" s="77">
        <v>7.12</v>
      </c>
      <c r="M70" s="31"/>
      <c r="N70" s="31"/>
      <c r="O70" s="75">
        <f t="shared" si="30"/>
        <v>1.0948498826306658</v>
      </c>
      <c r="P70" s="78">
        <f t="shared" si="31"/>
        <v>0.38611599416664633</v>
      </c>
      <c r="Q70" s="79">
        <f t="shared" si="32"/>
        <v>1.1613030271748526</v>
      </c>
      <c r="R70" s="72">
        <f t="shared" si="23"/>
        <v>0</v>
      </c>
      <c r="S70" s="79">
        <f t="shared" si="33"/>
        <v>0.92210998534891708</v>
      </c>
      <c r="T70" s="79">
        <f t="shared" si="43"/>
        <v>1</v>
      </c>
      <c r="U70" s="79">
        <f t="shared" si="34"/>
        <v>7.7890014651082917E-2</v>
      </c>
      <c r="V70" s="73">
        <f t="shared" si="44"/>
        <v>10.610773787140218</v>
      </c>
      <c r="W70" s="79">
        <f t="shared" si="35"/>
        <v>0.81351615806141298</v>
      </c>
      <c r="X70" s="79">
        <f t="shared" si="36"/>
        <v>5.406070684068652E-2</v>
      </c>
      <c r="Y70" s="79">
        <f t="shared" si="37"/>
        <v>0.12433962573357898</v>
      </c>
      <c r="Z70" s="79">
        <f t="shared" si="38"/>
        <v>0</v>
      </c>
      <c r="AA70" s="78">
        <f t="shared" si="45"/>
        <v>12.207122514131377</v>
      </c>
      <c r="AB70" s="79">
        <f t="shared" si="39"/>
        <v>1.1489105894713523</v>
      </c>
      <c r="AC70" s="78">
        <f t="shared" si="40"/>
        <v>2.6424943557841098</v>
      </c>
      <c r="AD70" s="79"/>
      <c r="AE70" s="75">
        <f t="shared" si="41"/>
        <v>0.77600000000000002</v>
      </c>
      <c r="AF70" s="73">
        <f t="shared" si="42"/>
        <v>55.872</v>
      </c>
      <c r="AG70" s="73">
        <f t="shared" si="26"/>
        <v>22.825220520005285</v>
      </c>
      <c r="AH70" s="73">
        <f t="shared" si="17"/>
        <v>0</v>
      </c>
      <c r="AI70" s="73">
        <f t="shared" si="24"/>
        <v>0</v>
      </c>
      <c r="AJ70" s="79">
        <f t="shared" si="27"/>
        <v>1</v>
      </c>
      <c r="AK70" s="80">
        <f t="shared" si="28"/>
        <v>1.1489105894713523</v>
      </c>
      <c r="AL70" s="73">
        <f t="shared" si="25"/>
        <v>22.825220520005285</v>
      </c>
      <c r="AM70" s="27"/>
      <c r="AO70" s="35">
        <f t="shared" si="46"/>
        <v>178.55310000000011</v>
      </c>
      <c r="AP70" s="36">
        <f t="shared" si="47"/>
        <v>1746.7384668880004</v>
      </c>
      <c r="AX70" t="s">
        <v>108</v>
      </c>
      <c r="AY70" t="s">
        <v>109</v>
      </c>
    </row>
    <row r="71" spans="1:51" x14ac:dyDescent="0.2">
      <c r="A71" s="31">
        <v>7</v>
      </c>
      <c r="B71" s="31">
        <v>11</v>
      </c>
      <c r="C71" s="31">
        <v>74</v>
      </c>
      <c r="D71" s="31">
        <f t="shared" si="20"/>
        <v>192</v>
      </c>
      <c r="E71" s="72">
        <v>22.2</v>
      </c>
      <c r="F71" s="73">
        <v>1.4192</v>
      </c>
      <c r="G71" s="73">
        <v>5.6</v>
      </c>
      <c r="H71" s="74">
        <v>4.9000000000000004</v>
      </c>
      <c r="I71" s="75">
        <f t="shared" si="21"/>
        <v>0.90952746275151153</v>
      </c>
      <c r="J71" s="75">
        <f t="shared" si="22"/>
        <v>2.6763336594163714</v>
      </c>
      <c r="K71" s="76">
        <f t="shared" si="29"/>
        <v>33.984083395261429</v>
      </c>
      <c r="L71" s="77">
        <v>0</v>
      </c>
      <c r="M71" s="31"/>
      <c r="N71" s="31"/>
      <c r="O71" s="75">
        <f t="shared" si="30"/>
        <v>1.134218627740277</v>
      </c>
      <c r="P71" s="78">
        <f t="shared" si="31"/>
        <v>0.4</v>
      </c>
      <c r="Q71" s="79">
        <f t="shared" si="32"/>
        <v>1.208280064763013</v>
      </c>
      <c r="R71" s="72">
        <f t="shared" si="23"/>
        <v>0</v>
      </c>
      <c r="S71" s="79">
        <f t="shared" si="33"/>
        <v>0.91661963954698822</v>
      </c>
      <c r="T71" s="79">
        <f t="shared" si="43"/>
        <v>1</v>
      </c>
      <c r="U71" s="79">
        <f t="shared" si="34"/>
        <v>8.3380360453011781E-2</v>
      </c>
      <c r="V71" s="73">
        <f t="shared" si="44"/>
        <v>12.207122514131377</v>
      </c>
      <c r="W71" s="79">
        <f t="shared" si="35"/>
        <v>0.69949124899061588</v>
      </c>
      <c r="X71" s="79">
        <f t="shared" si="36"/>
        <v>5.1805327085073398E-2</v>
      </c>
      <c r="Y71" s="79">
        <f t="shared" si="37"/>
        <v>0.25384610271685965</v>
      </c>
      <c r="Z71" s="79">
        <f t="shared" si="38"/>
        <v>0</v>
      </c>
      <c r="AA71" s="78">
        <f t="shared" si="45"/>
        <v>15.251557694522715</v>
      </c>
      <c r="AB71" s="79">
        <f t="shared" si="39"/>
        <v>1.1860239548253504</v>
      </c>
      <c r="AC71" s="78">
        <f t="shared" si="40"/>
        <v>5.8115173786442176</v>
      </c>
      <c r="AD71" s="79"/>
      <c r="AE71" s="75">
        <f t="shared" si="41"/>
        <v>0.8</v>
      </c>
      <c r="AF71" s="73">
        <f t="shared" si="42"/>
        <v>57.600000000000009</v>
      </c>
      <c r="AG71" s="73">
        <f t="shared" si="26"/>
        <v>28.636737898649503</v>
      </c>
      <c r="AH71" s="73">
        <f t="shared" si="17"/>
        <v>0</v>
      </c>
      <c r="AI71" s="73">
        <f t="shared" si="24"/>
        <v>0</v>
      </c>
      <c r="AJ71" s="79">
        <f t="shared" si="27"/>
        <v>1</v>
      </c>
      <c r="AK71" s="80">
        <f t="shared" si="28"/>
        <v>1.1860239548253504</v>
      </c>
      <c r="AL71" s="73">
        <f t="shared" si="25"/>
        <v>28.636737898649503</v>
      </c>
      <c r="AM71" s="27"/>
      <c r="AO71" s="35">
        <f t="shared" si="46"/>
        <v>179.9723000000001</v>
      </c>
      <c r="AP71" s="36">
        <f t="shared" si="47"/>
        <v>1780.7225502832619</v>
      </c>
      <c r="AX71" t="s">
        <v>108</v>
      </c>
      <c r="AY71" t="s">
        <v>109</v>
      </c>
    </row>
    <row r="72" spans="1:51" x14ac:dyDescent="0.2">
      <c r="A72" s="31">
        <v>7</v>
      </c>
      <c r="B72" s="31">
        <v>12</v>
      </c>
      <c r="C72" s="31">
        <v>74</v>
      </c>
      <c r="D72" s="31">
        <f t="shared" si="20"/>
        <v>193</v>
      </c>
      <c r="E72" s="72">
        <v>29.4</v>
      </c>
      <c r="F72" s="73">
        <v>1.6853</v>
      </c>
      <c r="G72" s="73">
        <v>7.2</v>
      </c>
      <c r="H72" s="74">
        <v>5.5</v>
      </c>
      <c r="I72" s="75">
        <f t="shared" si="21"/>
        <v>1.0157006922779299</v>
      </c>
      <c r="J72" s="75">
        <f t="shared" si="22"/>
        <v>4.0992081541413299</v>
      </c>
      <c r="K72" s="76">
        <f t="shared" si="29"/>
        <v>24.777973064182952</v>
      </c>
      <c r="L72" s="77">
        <v>0</v>
      </c>
      <c r="M72" s="31"/>
      <c r="N72" s="31"/>
      <c r="O72" s="75">
        <f t="shared" si="30"/>
        <v>1.134218627740277</v>
      </c>
      <c r="P72" s="78">
        <f t="shared" si="31"/>
        <v>0.4</v>
      </c>
      <c r="Q72" s="79">
        <f t="shared" si="32"/>
        <v>1.2336335358401516</v>
      </c>
      <c r="R72" s="72">
        <f t="shared" si="23"/>
        <v>0</v>
      </c>
      <c r="S72" s="79">
        <f t="shared" si="33"/>
        <v>0.89094515852250522</v>
      </c>
      <c r="T72" s="79">
        <f t="shared" si="43"/>
        <v>1</v>
      </c>
      <c r="U72" s="79">
        <f t="shared" si="34"/>
        <v>0.10905484147749478</v>
      </c>
      <c r="V72" s="73">
        <f t="shared" si="44"/>
        <v>15.251557694522715</v>
      </c>
      <c r="W72" s="79">
        <f t="shared" si="35"/>
        <v>0.48203159324837752</v>
      </c>
      <c r="X72" s="79">
        <f t="shared" si="36"/>
        <v>4.792112654402355E-2</v>
      </c>
      <c r="Y72" s="79">
        <f t="shared" si="37"/>
        <v>0.26356619599212955</v>
      </c>
      <c r="Z72" s="79">
        <f t="shared" si="38"/>
        <v>0</v>
      </c>
      <c r="AA72" s="78">
        <f t="shared" si="45"/>
        <v>17.668380207134597</v>
      </c>
      <c r="AB72" s="79">
        <f t="shared" si="39"/>
        <v>1.1821397542843006</v>
      </c>
      <c r="AC72" s="78">
        <f t="shared" si="40"/>
        <v>6.5017686485636537</v>
      </c>
      <c r="AD72" s="79"/>
      <c r="AE72" s="75">
        <f t="shared" si="41"/>
        <v>0.8</v>
      </c>
      <c r="AF72" s="73">
        <f t="shared" si="42"/>
        <v>57.600000000000009</v>
      </c>
      <c r="AG72" s="73">
        <f t="shared" si="26"/>
        <v>35.138506547213154</v>
      </c>
      <c r="AH72" s="73">
        <f t="shared" si="17"/>
        <v>0</v>
      </c>
      <c r="AI72" s="73">
        <f t="shared" si="24"/>
        <v>0</v>
      </c>
      <c r="AJ72" s="79">
        <f t="shared" si="27"/>
        <v>1</v>
      </c>
      <c r="AK72" s="80">
        <f t="shared" si="28"/>
        <v>1.1821397542843006</v>
      </c>
      <c r="AL72" s="73">
        <f t="shared" si="25"/>
        <v>35.138506547213154</v>
      </c>
      <c r="AM72" s="27"/>
      <c r="AO72" s="35">
        <f t="shared" si="46"/>
        <v>181.65760000000012</v>
      </c>
      <c r="AP72" s="36">
        <f t="shared" si="47"/>
        <v>1805.5005233474449</v>
      </c>
      <c r="AX72" t="s">
        <v>108</v>
      </c>
      <c r="AY72" t="s">
        <v>109</v>
      </c>
    </row>
    <row r="73" spans="1:51" x14ac:dyDescent="0.2">
      <c r="A73" s="31">
        <v>7</v>
      </c>
      <c r="B73" s="31">
        <v>13</v>
      </c>
      <c r="C73" s="31">
        <v>74</v>
      </c>
      <c r="D73" s="31">
        <f t="shared" si="20"/>
        <v>194</v>
      </c>
      <c r="E73" s="72">
        <v>31.1</v>
      </c>
      <c r="F73" s="73">
        <v>1.5966</v>
      </c>
      <c r="G73" s="73">
        <v>9.4</v>
      </c>
      <c r="H73" s="74">
        <v>5.5</v>
      </c>
      <c r="I73" s="75">
        <f t="shared" si="21"/>
        <v>1.1794549173707165</v>
      </c>
      <c r="J73" s="75">
        <f t="shared" si="22"/>
        <v>4.5182323834037019</v>
      </c>
      <c r="K73" s="76">
        <f t="shared" si="29"/>
        <v>26.104343851437818</v>
      </c>
      <c r="L73" s="77">
        <v>0</v>
      </c>
      <c r="M73" s="31"/>
      <c r="N73" s="31"/>
      <c r="O73" s="75">
        <f t="shared" si="30"/>
        <v>1.134218627740277</v>
      </c>
      <c r="P73" s="78">
        <f t="shared" si="31"/>
        <v>0.4</v>
      </c>
      <c r="Q73" s="79">
        <f t="shared" si="32"/>
        <v>1.2289901661839071</v>
      </c>
      <c r="R73" s="72">
        <f t="shared" si="23"/>
        <v>0</v>
      </c>
      <c r="S73" s="79">
        <f t="shared" si="33"/>
        <v>0.89554809130128343</v>
      </c>
      <c r="T73" s="79">
        <f t="shared" si="43"/>
        <v>1</v>
      </c>
      <c r="U73" s="79">
        <f t="shared" si="34"/>
        <v>0.10445190869871657</v>
      </c>
      <c r="V73" s="73">
        <f t="shared" si="44"/>
        <v>17.668380207134597</v>
      </c>
      <c r="W73" s="79">
        <f t="shared" si="35"/>
        <v>0.30940141377610025</v>
      </c>
      <c r="X73" s="79">
        <f t="shared" si="36"/>
        <v>2.9322447980195177E-2</v>
      </c>
      <c r="Y73" s="79">
        <f t="shared" si="37"/>
        <v>0.16127346389107347</v>
      </c>
      <c r="Z73" s="79">
        <f t="shared" si="38"/>
        <v>0</v>
      </c>
      <c r="AA73" s="78">
        <f t="shared" si="45"/>
        <v>19.212377496415868</v>
      </c>
      <c r="AB73" s="79">
        <f t="shared" si="39"/>
        <v>1.1635410757204723</v>
      </c>
      <c r="AC73" s="78">
        <f t="shared" si="40"/>
        <v>6.3994759164625972</v>
      </c>
      <c r="AD73" s="79"/>
      <c r="AE73" s="75">
        <f t="shared" si="41"/>
        <v>0.8</v>
      </c>
      <c r="AF73" s="73">
        <f t="shared" si="42"/>
        <v>57.600000000000009</v>
      </c>
      <c r="AG73" s="73">
        <f t="shared" si="26"/>
        <v>41.537982463675753</v>
      </c>
      <c r="AH73" s="73">
        <f t="shared" si="17"/>
        <v>0</v>
      </c>
      <c r="AI73" s="73">
        <f t="shared" si="24"/>
        <v>0</v>
      </c>
      <c r="AJ73" s="79">
        <f t="shared" si="27"/>
        <v>1</v>
      </c>
      <c r="AK73" s="80">
        <f t="shared" si="28"/>
        <v>1.1635410757204723</v>
      </c>
      <c r="AL73" s="73">
        <f t="shared" si="25"/>
        <v>41.537982463675753</v>
      </c>
      <c r="AM73" s="27"/>
      <c r="AO73" s="35">
        <f t="shared" si="46"/>
        <v>183.25420000000011</v>
      </c>
      <c r="AP73" s="36">
        <f t="shared" si="47"/>
        <v>1831.6048671988826</v>
      </c>
      <c r="AX73" t="s">
        <v>108</v>
      </c>
      <c r="AY73" t="s">
        <v>109</v>
      </c>
    </row>
    <row r="74" spans="1:51" x14ac:dyDescent="0.2">
      <c r="A74" s="31">
        <v>7</v>
      </c>
      <c r="B74" s="31">
        <v>14</v>
      </c>
      <c r="C74" s="31">
        <v>74</v>
      </c>
      <c r="D74" s="31">
        <f t="shared" si="20"/>
        <v>195</v>
      </c>
      <c r="E74" s="72">
        <v>32.799999999999997</v>
      </c>
      <c r="F74" s="73">
        <v>1.9514000000000002</v>
      </c>
      <c r="G74" s="73">
        <v>10.6</v>
      </c>
      <c r="H74" s="74">
        <v>5.0999999999999996</v>
      </c>
      <c r="I74" s="75">
        <f t="shared" si="21"/>
        <v>1.278215906569439</v>
      </c>
      <c r="J74" s="75">
        <f t="shared" si="22"/>
        <v>4.9739919933544527</v>
      </c>
      <c r="K74" s="76">
        <f t="shared" si="29"/>
        <v>25.697988824212242</v>
      </c>
      <c r="L74" s="77">
        <v>0</v>
      </c>
      <c r="M74" s="31"/>
      <c r="N74" s="31"/>
      <c r="O74" s="75">
        <f t="shared" si="30"/>
        <v>1.134218627740277</v>
      </c>
      <c r="P74" s="78">
        <f t="shared" si="31"/>
        <v>0.4</v>
      </c>
      <c r="Q74" s="79">
        <f t="shared" si="32"/>
        <v>1.2368568270754028</v>
      </c>
      <c r="R74" s="72">
        <f t="shared" si="23"/>
        <v>0</v>
      </c>
      <c r="S74" s="79">
        <f t="shared" si="33"/>
        <v>0.88777536839883608</v>
      </c>
      <c r="T74" s="79">
        <f t="shared" si="43"/>
        <v>1</v>
      </c>
      <c r="U74" s="79">
        <f t="shared" si="34"/>
        <v>0.11222463160116392</v>
      </c>
      <c r="V74" s="73">
        <f t="shared" si="44"/>
        <v>19.212377496415868</v>
      </c>
      <c r="W74" s="79">
        <f t="shared" si="35"/>
        <v>0.19911589311315225</v>
      </c>
      <c r="X74" s="79">
        <f t="shared" si="36"/>
        <v>2.0436896728139312E-2</v>
      </c>
      <c r="Y74" s="79">
        <f t="shared" si="37"/>
        <v>0.10422817331351049</v>
      </c>
      <c r="Z74" s="79">
        <f t="shared" si="38"/>
        <v>0</v>
      </c>
      <c r="AA74" s="78">
        <f t="shared" si="45"/>
        <v>20.141123457319779</v>
      </c>
      <c r="AB74" s="79">
        <f t="shared" si="39"/>
        <v>1.1546555244684165</v>
      </c>
      <c r="AC74" s="78">
        <f t="shared" si="40"/>
        <v>5.8887431747889236</v>
      </c>
      <c r="AD74" s="79"/>
      <c r="AE74" s="75">
        <f t="shared" si="41"/>
        <v>0.8</v>
      </c>
      <c r="AF74" s="73">
        <f t="shared" si="42"/>
        <v>57.600000000000009</v>
      </c>
      <c r="AG74" s="73">
        <f t="shared" si="26"/>
        <v>47.426725638464674</v>
      </c>
      <c r="AH74" s="73">
        <f t="shared" si="17"/>
        <v>0</v>
      </c>
      <c r="AI74" s="73">
        <f t="shared" si="24"/>
        <v>0</v>
      </c>
      <c r="AJ74" s="79">
        <f t="shared" si="27"/>
        <v>1</v>
      </c>
      <c r="AK74" s="80">
        <f t="shared" si="28"/>
        <v>1.1546555244684165</v>
      </c>
      <c r="AL74" s="73">
        <f t="shared" si="25"/>
        <v>47.426725638464674</v>
      </c>
      <c r="AM74" s="27"/>
      <c r="AO74" s="35">
        <f t="shared" si="46"/>
        <v>185.20560000000012</v>
      </c>
      <c r="AP74" s="36">
        <f t="shared" si="47"/>
        <v>1857.3028560230948</v>
      </c>
      <c r="AX74" t="s">
        <v>108</v>
      </c>
      <c r="AY74" t="s">
        <v>109</v>
      </c>
    </row>
    <row r="75" spans="1:51" x14ac:dyDescent="0.2">
      <c r="A75" s="31">
        <v>7</v>
      </c>
      <c r="B75" s="31">
        <v>15</v>
      </c>
      <c r="C75" s="31">
        <v>74</v>
      </c>
      <c r="D75" s="31">
        <f t="shared" si="20"/>
        <v>196</v>
      </c>
      <c r="E75" s="72">
        <v>30</v>
      </c>
      <c r="F75" s="73">
        <v>1.6853</v>
      </c>
      <c r="G75" s="73">
        <v>11.7</v>
      </c>
      <c r="H75" s="74">
        <v>3.5</v>
      </c>
      <c r="I75" s="75">
        <f t="shared" si="21"/>
        <v>1.3750584263039283</v>
      </c>
      <c r="J75" s="75">
        <f t="shared" si="22"/>
        <v>4.2430650587590133</v>
      </c>
      <c r="K75" s="76">
        <f t="shared" si="29"/>
        <v>32.407196384259478</v>
      </c>
      <c r="L75" s="77">
        <v>0</v>
      </c>
      <c r="M75" s="31"/>
      <c r="N75" s="31"/>
      <c r="O75" s="75">
        <f t="shared" si="30"/>
        <v>1.134218627740277</v>
      </c>
      <c r="P75" s="78">
        <f t="shared" si="31"/>
        <v>0.4</v>
      </c>
      <c r="Q75" s="79">
        <f t="shared" si="32"/>
        <v>1.216960221424733</v>
      </c>
      <c r="R75" s="72">
        <f t="shared" si="23"/>
        <v>0</v>
      </c>
      <c r="S75" s="79">
        <f t="shared" si="33"/>
        <v>0.90767844572283651</v>
      </c>
      <c r="T75" s="79">
        <f t="shared" si="43"/>
        <v>1</v>
      </c>
      <c r="U75" s="79">
        <f t="shared" si="34"/>
        <v>9.2321554277163487E-2</v>
      </c>
      <c r="V75" s="73">
        <f t="shared" si="44"/>
        <v>20.141123457319779</v>
      </c>
      <c r="W75" s="79">
        <f t="shared" si="35"/>
        <v>0.13277689590573008</v>
      </c>
      <c r="X75" s="79">
        <f t="shared" si="36"/>
        <v>1.0986171971715227E-2</v>
      </c>
      <c r="Y75" s="79">
        <f t="shared" si="37"/>
        <v>3.8451601901003295E-2</v>
      </c>
      <c r="Z75" s="79">
        <f t="shared" si="38"/>
        <v>0</v>
      </c>
      <c r="AA75" s="78">
        <f t="shared" si="45"/>
        <v>20.557619932081952</v>
      </c>
      <c r="AB75" s="79">
        <f t="shared" si="39"/>
        <v>1.1452047997119923</v>
      </c>
      <c r="AC75" s="78">
        <f t="shared" si="40"/>
        <v>4.008216798991973</v>
      </c>
      <c r="AD75" s="79"/>
      <c r="AE75" s="75">
        <f t="shared" si="41"/>
        <v>0.8</v>
      </c>
      <c r="AF75" s="73">
        <f t="shared" si="42"/>
        <v>57.600000000000009</v>
      </c>
      <c r="AG75" s="73">
        <f t="shared" si="26"/>
        <v>51.434942437456648</v>
      </c>
      <c r="AH75" s="73">
        <f t="shared" si="17"/>
        <v>0</v>
      </c>
      <c r="AI75" s="73">
        <f t="shared" si="24"/>
        <v>0</v>
      </c>
      <c r="AJ75" s="79">
        <f t="shared" si="27"/>
        <v>1</v>
      </c>
      <c r="AK75" s="80">
        <f t="shared" si="28"/>
        <v>1.1452047997119923</v>
      </c>
      <c r="AL75" s="73">
        <f t="shared" si="25"/>
        <v>51.434942437456648</v>
      </c>
      <c r="AM75" s="27"/>
      <c r="AO75" s="35">
        <f t="shared" si="46"/>
        <v>186.89090000000013</v>
      </c>
      <c r="AP75" s="36">
        <f t="shared" si="47"/>
        <v>1889.7100524073544</v>
      </c>
      <c r="AX75" t="s">
        <v>108</v>
      </c>
      <c r="AY75" t="s">
        <v>109</v>
      </c>
    </row>
    <row r="76" spans="1:51" x14ac:dyDescent="0.2">
      <c r="A76" s="31">
        <v>7</v>
      </c>
      <c r="B76" s="31">
        <v>16</v>
      </c>
      <c r="C76" s="31">
        <v>74</v>
      </c>
      <c r="D76" s="31">
        <f t="shared" si="20"/>
        <v>197</v>
      </c>
      <c r="E76" s="72">
        <v>28.9</v>
      </c>
      <c r="F76" s="73">
        <v>1.8627</v>
      </c>
      <c r="G76" s="73">
        <v>10</v>
      </c>
      <c r="H76" s="74">
        <v>5.9</v>
      </c>
      <c r="I76" s="75">
        <f t="shared" si="21"/>
        <v>1.2279626193393784</v>
      </c>
      <c r="J76" s="75">
        <f t="shared" si="22"/>
        <v>3.9825871656612759</v>
      </c>
      <c r="K76" s="76">
        <f t="shared" si="29"/>
        <v>30.833289222823208</v>
      </c>
      <c r="L76" s="77">
        <v>0</v>
      </c>
      <c r="M76" s="31"/>
      <c r="N76" s="31"/>
      <c r="O76" s="75">
        <f t="shared" si="30"/>
        <v>1.134218627740277</v>
      </c>
      <c r="P76" s="78">
        <f t="shared" si="31"/>
        <v>0.4</v>
      </c>
      <c r="Q76" s="79">
        <f t="shared" si="32"/>
        <v>1.2238892180658265</v>
      </c>
      <c r="R76" s="72">
        <f t="shared" si="23"/>
        <v>0</v>
      </c>
      <c r="S76" s="79">
        <f t="shared" si="33"/>
        <v>0.90065511134296727</v>
      </c>
      <c r="T76" s="79">
        <f t="shared" si="43"/>
        <v>1</v>
      </c>
      <c r="U76" s="79">
        <f t="shared" si="34"/>
        <v>9.9344888657032726E-2</v>
      </c>
      <c r="V76" s="73">
        <f t="shared" si="44"/>
        <v>20.557619932081952</v>
      </c>
      <c r="W76" s="79">
        <f t="shared" si="35"/>
        <v>0.10302714770843201</v>
      </c>
      <c r="X76" s="79">
        <f t="shared" si="36"/>
        <v>9.2385051545726786E-3</v>
      </c>
      <c r="Y76" s="79">
        <f t="shared" si="37"/>
        <v>5.4507180411978808E-2</v>
      </c>
      <c r="Z76" s="79">
        <f t="shared" si="38"/>
        <v>0</v>
      </c>
      <c r="AA76" s="78">
        <f t="shared" si="45"/>
        <v>21.106286110572054</v>
      </c>
      <c r="AB76" s="79">
        <f t="shared" si="39"/>
        <v>1.1434571328948497</v>
      </c>
      <c r="AC76" s="78">
        <f t="shared" si="40"/>
        <v>6.7463970840796135</v>
      </c>
      <c r="AD76" s="79"/>
      <c r="AE76" s="75">
        <f t="shared" si="41"/>
        <v>0.8</v>
      </c>
      <c r="AF76" s="73">
        <f t="shared" si="42"/>
        <v>57.600000000000009</v>
      </c>
      <c r="AG76" s="73">
        <f t="shared" si="26"/>
        <v>58.181339521536259</v>
      </c>
      <c r="AH76" s="73">
        <f t="shared" si="17"/>
        <v>58.181339521536259</v>
      </c>
      <c r="AI76" s="73">
        <f t="shared" si="24"/>
        <v>0</v>
      </c>
      <c r="AJ76" s="79">
        <f t="shared" si="27"/>
        <v>0.99174233634181463</v>
      </c>
      <c r="AK76" s="80">
        <f t="shared" si="28"/>
        <v>1.134091136952122</v>
      </c>
      <c r="AL76" s="73">
        <f t="shared" si="25"/>
        <v>58.12608014547417</v>
      </c>
      <c r="AM76" s="27"/>
      <c r="AO76" s="35">
        <f t="shared" si="46"/>
        <v>188.75360000000012</v>
      </c>
      <c r="AP76" s="36">
        <f t="shared" si="47"/>
        <v>1920.5433416301776</v>
      </c>
      <c r="AX76" t="s">
        <v>108</v>
      </c>
      <c r="AY76" t="s">
        <v>109</v>
      </c>
    </row>
    <row r="77" spans="1:51" x14ac:dyDescent="0.2">
      <c r="A77" s="31">
        <v>7</v>
      </c>
      <c r="B77" s="31">
        <v>17</v>
      </c>
      <c r="C77" s="31">
        <v>74</v>
      </c>
      <c r="D77" s="31">
        <f t="shared" si="20"/>
        <v>198</v>
      </c>
      <c r="E77" s="72">
        <v>31.7</v>
      </c>
      <c r="F77" s="73">
        <v>1.774</v>
      </c>
      <c r="G77" s="73">
        <v>12.2</v>
      </c>
      <c r="H77" s="74">
        <v>5.8</v>
      </c>
      <c r="I77" s="75">
        <f t="shared" si="21"/>
        <v>1.4211682209835756</v>
      </c>
      <c r="J77" s="75">
        <f t="shared" si="22"/>
        <v>4.6747601804976453</v>
      </c>
      <c r="K77" s="76">
        <f t="shared" si="29"/>
        <v>30.400879748066288</v>
      </c>
      <c r="L77" s="77">
        <v>0</v>
      </c>
      <c r="M77" s="31"/>
      <c r="N77" s="31"/>
      <c r="O77" s="75">
        <f t="shared" si="30"/>
        <v>1.134218627740277</v>
      </c>
      <c r="P77" s="78">
        <f t="shared" si="31"/>
        <v>0.4</v>
      </c>
      <c r="Q77" s="79">
        <f t="shared" si="32"/>
        <v>1.2230895812596858</v>
      </c>
      <c r="R77" s="72">
        <f t="shared" si="23"/>
        <v>116.36267904307252</v>
      </c>
      <c r="S77" s="79">
        <f t="shared" si="33"/>
        <v>0.90146054341016668</v>
      </c>
      <c r="T77" s="79">
        <f t="shared" si="43"/>
        <v>0.5</v>
      </c>
      <c r="U77" s="79">
        <f t="shared" si="34"/>
        <v>9.8539456589833319E-2</v>
      </c>
      <c r="V77" s="73">
        <f t="shared" si="44"/>
        <v>0</v>
      </c>
      <c r="W77" s="79">
        <f t="shared" si="35"/>
        <v>1</v>
      </c>
      <c r="X77" s="79">
        <f t="shared" si="36"/>
        <v>8.8870953519408769E-2</v>
      </c>
      <c r="Y77" s="79">
        <f t="shared" si="37"/>
        <v>0.51545153041257086</v>
      </c>
      <c r="Z77" s="79">
        <f t="shared" si="38"/>
        <v>95.256392932500461</v>
      </c>
      <c r="AA77" s="78">
        <f t="shared" si="45"/>
        <v>5.2309150897606287</v>
      </c>
      <c r="AB77" s="79">
        <f t="shared" si="39"/>
        <v>1.2230895812596858</v>
      </c>
      <c r="AC77" s="78">
        <f t="shared" si="40"/>
        <v>7.0939195713061771</v>
      </c>
      <c r="AD77" s="79"/>
      <c r="AE77" s="75">
        <f t="shared" si="41"/>
        <v>0.8</v>
      </c>
      <c r="AF77" s="73">
        <f t="shared" si="42"/>
        <v>57.600000000000009</v>
      </c>
      <c r="AG77" s="73">
        <f t="shared" si="26"/>
        <v>7.0386601952440877</v>
      </c>
      <c r="AH77" s="73">
        <f t="shared" si="17"/>
        <v>0</v>
      </c>
      <c r="AI77" s="73">
        <f t="shared" si="24"/>
        <v>0</v>
      </c>
      <c r="AJ77" s="79">
        <f t="shared" si="27"/>
        <v>1</v>
      </c>
      <c r="AK77" s="80">
        <f t="shared" si="28"/>
        <v>1.2230895812596858</v>
      </c>
      <c r="AL77" s="73">
        <f t="shared" si="25"/>
        <v>7.0386601952440877</v>
      </c>
      <c r="AM77" s="27"/>
      <c r="AO77" s="35">
        <f t="shared" si="46"/>
        <v>190.52760000000012</v>
      </c>
      <c r="AP77" s="36">
        <f t="shared" si="47"/>
        <v>1950.9442213782438</v>
      </c>
      <c r="AX77" t="s">
        <v>108</v>
      </c>
      <c r="AY77" t="s">
        <v>109</v>
      </c>
    </row>
    <row r="78" spans="1:51" x14ac:dyDescent="0.2">
      <c r="A78" s="31">
        <v>7</v>
      </c>
      <c r="B78" s="31">
        <v>18</v>
      </c>
      <c r="C78" s="31">
        <v>74</v>
      </c>
      <c r="D78" s="31">
        <f t="shared" si="20"/>
        <v>199</v>
      </c>
      <c r="E78" s="72">
        <v>32.200000000000003</v>
      </c>
      <c r="F78" s="73">
        <v>1.4192</v>
      </c>
      <c r="G78" s="73">
        <v>12.8</v>
      </c>
      <c r="H78" s="74">
        <v>5.6</v>
      </c>
      <c r="I78" s="75">
        <f t="shared" si="21"/>
        <v>1.4782881252432811</v>
      </c>
      <c r="J78" s="75">
        <f t="shared" si="22"/>
        <v>4.8087773652629577</v>
      </c>
      <c r="K78" s="76">
        <f t="shared" ref="K78:K109" si="48">I78/J78*100</f>
        <v>30.741454905397646</v>
      </c>
      <c r="L78" s="77">
        <v>0</v>
      </c>
      <c r="M78" s="31"/>
      <c r="N78" s="31"/>
      <c r="O78" s="75">
        <f t="shared" ref="O78:O109" si="49">IF(D78&lt;$Q$4,$J$4,IF(D78&lt;$Q$5,$J$4+(D78-$Q$4)/$F$5*($J$5-$J$4),IF(D78&lt;$Q$6,$J$5,IF(D78&lt;$Q$7,$J$5+(D78-$Q$6)/$F$7*($J$6-$J$5),$J$4))))</f>
        <v>1.134218627740277</v>
      </c>
      <c r="P78" s="78">
        <f t="shared" ref="P78:P109" si="50">MAX(O78/$J$5*$M$5,P77)</f>
        <v>0.4</v>
      </c>
      <c r="Q78" s="79">
        <f t="shared" ref="Q78:Q109" si="51">MAX(1.2+(0.04*(F78*0.9-2)-0.004*(K78-45))*(P78/3)^0.3,O78+0.05)</f>
        <v>1.2153666792289468</v>
      </c>
      <c r="R78" s="72">
        <f t="shared" si="23"/>
        <v>0</v>
      </c>
      <c r="S78" s="79">
        <f t="shared" ref="S78:S109" si="52">MAX(((O78-M$4)/(Q78-M$4))^(1+0.5*P78),0.01)</f>
        <v>0.90930790179312659</v>
      </c>
      <c r="T78" s="79">
        <f t="shared" si="43"/>
        <v>0.5</v>
      </c>
      <c r="U78" s="79">
        <f t="shared" ref="U78:U109" si="53">MIN(1-S78,T78)</f>
        <v>9.0692098206873406E-2</v>
      </c>
      <c r="V78" s="73">
        <f t="shared" si="44"/>
        <v>5.2309150897606287</v>
      </c>
      <c r="W78" s="79">
        <f t="shared" ref="W78:W109" si="54">MAX(IF(V78&lt;X$4,1,(X$5-V78)/(X$5-X$4)),0)</f>
        <v>1</v>
      </c>
      <c r="X78" s="79">
        <f t="shared" ref="X78:X109" si="55">MIN(+W78*(Q78-O78),U78*Q78)</f>
        <v>8.114805148866977E-2</v>
      </c>
      <c r="Y78" s="79">
        <f t="shared" ref="Y78:Y109" si="56">X78*H78</f>
        <v>0.45442908833655066</v>
      </c>
      <c r="Z78" s="79">
        <f t="shared" ref="Z78:Z109" si="57">MAX(L78+R78-AA77,0)</f>
        <v>0</v>
      </c>
      <c r="AA78" s="78">
        <f t="shared" si="45"/>
        <v>10.241595152537148</v>
      </c>
      <c r="AB78" s="79">
        <f t="shared" ref="AB78:AB109" si="58">O78+X78</f>
        <v>1.2153666792289468</v>
      </c>
      <c r="AC78" s="78">
        <f t="shared" ref="AC78:AC109" si="59">AB78*H78</f>
        <v>6.8060534036821014</v>
      </c>
      <c r="AD78" s="79"/>
      <c r="AE78" s="75">
        <f t="shared" ref="AE78:AE109" si="60">MAX((O78-$J$4)/($J$5-$J$4)*($AF$4-$AF$3)+$AF$3,AE77)</f>
        <v>0.8</v>
      </c>
      <c r="AF78" s="73">
        <f t="shared" ref="AF78:AF109" si="61">MAX(IF(D78&lt;Q$4,AK$3,AK$4)/100*AE78*$AF$5,AF77)</f>
        <v>57.600000000000009</v>
      </c>
      <c r="AG78" s="73">
        <f t="shared" si="26"/>
        <v>13.844713598926189</v>
      </c>
      <c r="AH78" s="73">
        <f t="shared" si="17"/>
        <v>0</v>
      </c>
      <c r="AI78" s="73">
        <f t="shared" si="24"/>
        <v>0</v>
      </c>
      <c r="AJ78" s="79">
        <f t="shared" si="27"/>
        <v>1</v>
      </c>
      <c r="AK78" s="80">
        <f t="shared" si="28"/>
        <v>1.2153666792289468</v>
      </c>
      <c r="AL78" s="73">
        <f t="shared" si="25"/>
        <v>13.844713598926189</v>
      </c>
      <c r="AM78" s="27"/>
      <c r="AO78" s="35">
        <f t="shared" si="46"/>
        <v>191.94680000000011</v>
      </c>
      <c r="AP78" s="36">
        <f t="shared" si="47"/>
        <v>1981.6856762836414</v>
      </c>
      <c r="AX78" t="s">
        <v>108</v>
      </c>
      <c r="AY78" t="s">
        <v>109</v>
      </c>
    </row>
    <row r="79" spans="1:51" x14ac:dyDescent="0.2">
      <c r="A79" s="31">
        <v>7</v>
      </c>
      <c r="B79" s="31">
        <v>19</v>
      </c>
      <c r="C79" s="31">
        <v>74</v>
      </c>
      <c r="D79" s="31">
        <f t="shared" si="20"/>
        <v>200</v>
      </c>
      <c r="E79" s="72">
        <v>32.799999999999997</v>
      </c>
      <c r="F79" s="73">
        <v>2.2174999999999998</v>
      </c>
      <c r="G79" s="73">
        <v>12.8</v>
      </c>
      <c r="H79" s="74">
        <v>5.6</v>
      </c>
      <c r="I79" s="75">
        <f t="shared" si="21"/>
        <v>1.4782881252432811</v>
      </c>
      <c r="J79" s="75">
        <f t="shared" si="22"/>
        <v>4.9739919933544527</v>
      </c>
      <c r="K79" s="76">
        <f t="shared" si="48"/>
        <v>29.720355947865645</v>
      </c>
      <c r="L79" s="77">
        <v>0</v>
      </c>
      <c r="M79" s="31"/>
      <c r="N79" s="31"/>
      <c r="O79" s="75">
        <f t="shared" si="49"/>
        <v>1.134218627740277</v>
      </c>
      <c r="P79" s="78">
        <f t="shared" si="50"/>
        <v>0.4</v>
      </c>
      <c r="Q79" s="79">
        <f t="shared" si="51"/>
        <v>1.2333000730108019</v>
      </c>
      <c r="R79" s="72">
        <f t="shared" si="23"/>
        <v>0</v>
      </c>
      <c r="S79" s="79">
        <f t="shared" si="52"/>
        <v>0.89127427092113476</v>
      </c>
      <c r="T79" s="79">
        <f t="shared" ref="T79:T110" si="62">IF(R79&gt;0,X$3,IF(L79&gt;0,1,T78))</f>
        <v>0.5</v>
      </c>
      <c r="U79" s="79">
        <f t="shared" si="53"/>
        <v>0.10872572907886524</v>
      </c>
      <c r="V79" s="73">
        <f t="shared" ref="V79:V110" si="63">MAX(AA78-L79-R79,0)</f>
        <v>10.241595152537148</v>
      </c>
      <c r="W79" s="79">
        <f t="shared" si="54"/>
        <v>0.83988606053306092</v>
      </c>
      <c r="X79" s="79">
        <f t="shared" si="55"/>
        <v>8.321712474018321E-2</v>
      </c>
      <c r="Y79" s="79">
        <f t="shared" si="56"/>
        <v>0.46601589854502595</v>
      </c>
      <c r="Z79" s="79">
        <f t="shared" si="57"/>
        <v>0</v>
      </c>
      <c r="AA79" s="78">
        <f t="shared" ref="AA79:AA110" si="64">AA78-L79-R79+Y79/U79+Z79</f>
        <v>14.527755406353398</v>
      </c>
      <c r="AB79" s="79">
        <f t="shared" si="58"/>
        <v>1.2174357524804602</v>
      </c>
      <c r="AC79" s="78">
        <f t="shared" si="59"/>
        <v>6.8176402138905772</v>
      </c>
      <c r="AD79" s="79"/>
      <c r="AE79" s="75">
        <f t="shared" si="60"/>
        <v>0.8</v>
      </c>
      <c r="AF79" s="73">
        <f t="shared" si="61"/>
        <v>57.600000000000009</v>
      </c>
      <c r="AG79" s="73">
        <f t="shared" si="26"/>
        <v>20.662353812816768</v>
      </c>
      <c r="AH79" s="73">
        <f t="shared" ref="AH79:AH142" si="65">IF(D79&gt;=Q$3,IF(D79&lt;(Q$6+Q$7)/2,IF(AG79&gt;AF79,AG79,0),0),0)</f>
        <v>0</v>
      </c>
      <c r="AI79" s="73">
        <f t="shared" si="24"/>
        <v>0</v>
      </c>
      <c r="AJ79" s="79">
        <f t="shared" si="27"/>
        <v>1</v>
      </c>
      <c r="AK79" s="80">
        <f t="shared" si="28"/>
        <v>1.2174357524804602</v>
      </c>
      <c r="AL79" s="73">
        <f t="shared" si="25"/>
        <v>20.662353812816768</v>
      </c>
      <c r="AM79" s="27"/>
      <c r="AO79" s="35">
        <f t="shared" ref="AO79:AO110" si="66">AO78+F79</f>
        <v>194.16430000000011</v>
      </c>
      <c r="AP79" s="36">
        <f t="shared" ref="AP79:AP110" si="67">AP78+K79</f>
        <v>2011.4060322315072</v>
      </c>
      <c r="AX79" t="s">
        <v>108</v>
      </c>
      <c r="AY79" t="s">
        <v>109</v>
      </c>
    </row>
    <row r="80" spans="1:51" x14ac:dyDescent="0.2">
      <c r="A80" s="31">
        <v>7</v>
      </c>
      <c r="B80" s="31">
        <v>20</v>
      </c>
      <c r="C80" s="31">
        <v>74</v>
      </c>
      <c r="D80" s="31">
        <f t="shared" ref="D80:D143" si="68">INT(275*A80/9-30+B80)+IF(A80&gt;2,-2,0)+IF(MOD(C80,4)=0,IF(A80&gt;2,1,0),0)</f>
        <v>201</v>
      </c>
      <c r="E80" s="72">
        <v>31.7</v>
      </c>
      <c r="F80" s="73">
        <v>2.1288</v>
      </c>
      <c r="G80" s="73">
        <v>12.2</v>
      </c>
      <c r="H80" s="74">
        <v>6.4</v>
      </c>
      <c r="I80" s="75">
        <f t="shared" ref="I80:I143" si="69">0.6108*EXP((17.27*G80)/(G80+237.3))</f>
        <v>1.4211682209835756</v>
      </c>
      <c r="J80" s="75">
        <f t="shared" ref="J80:J143" si="70">0.6108*EXP((17.27*E80)/(E80+237.3))</f>
        <v>4.6747601804976453</v>
      </c>
      <c r="K80" s="76">
        <f t="shared" si="48"/>
        <v>30.400879748066288</v>
      </c>
      <c r="L80" s="77">
        <v>0</v>
      </c>
      <c r="M80" s="31"/>
      <c r="N80" s="31"/>
      <c r="O80" s="75">
        <f t="shared" si="49"/>
        <v>1.134218627740277</v>
      </c>
      <c r="P80" s="78">
        <f t="shared" si="50"/>
        <v>0.4</v>
      </c>
      <c r="Q80" s="79">
        <f t="shared" si="51"/>
        <v>1.2300681720490272</v>
      </c>
      <c r="R80" s="72">
        <f t="shared" ref="R80:R143" si="71">IF(AH79&gt;0,AH79/$X$3,0)</f>
        <v>0</v>
      </c>
      <c r="S80" s="79">
        <f t="shared" si="52"/>
        <v>0.89447559265206378</v>
      </c>
      <c r="T80" s="79">
        <f t="shared" si="62"/>
        <v>0.5</v>
      </c>
      <c r="U80" s="79">
        <f t="shared" si="53"/>
        <v>0.10552440734793622</v>
      </c>
      <c r="V80" s="73">
        <f t="shared" si="63"/>
        <v>14.527755406353398</v>
      </c>
      <c r="W80" s="79">
        <f t="shared" si="54"/>
        <v>0.53373175668904305</v>
      </c>
      <c r="X80" s="79">
        <f t="shared" si="55"/>
        <v>5.1157945661753482E-2</v>
      </c>
      <c r="Y80" s="79">
        <f t="shared" si="56"/>
        <v>0.32741085223522232</v>
      </c>
      <c r="Z80" s="79">
        <f t="shared" si="57"/>
        <v>0</v>
      </c>
      <c r="AA80" s="78">
        <f t="shared" si="64"/>
        <v>17.630457998708923</v>
      </c>
      <c r="AB80" s="79">
        <f t="shared" si="58"/>
        <v>1.1853765734020305</v>
      </c>
      <c r="AC80" s="78">
        <f t="shared" si="59"/>
        <v>7.5864100697729953</v>
      </c>
      <c r="AD80" s="79"/>
      <c r="AE80" s="75">
        <f t="shared" si="60"/>
        <v>0.8</v>
      </c>
      <c r="AF80" s="73">
        <f t="shared" si="61"/>
        <v>57.600000000000009</v>
      </c>
      <c r="AG80" s="73">
        <f t="shared" si="26"/>
        <v>28.248763882589763</v>
      </c>
      <c r="AH80" s="73">
        <f t="shared" si="65"/>
        <v>0</v>
      </c>
      <c r="AI80" s="73">
        <f t="shared" ref="AI80:AI143" si="72">MAX(+L80+AH79-AC80-AL79,0)</f>
        <v>0</v>
      </c>
      <c r="AJ80" s="79">
        <f t="shared" si="27"/>
        <v>1</v>
      </c>
      <c r="AK80" s="80">
        <f t="shared" si="28"/>
        <v>1.1853765734020305</v>
      </c>
      <c r="AL80" s="73">
        <f t="shared" ref="AL80:AL143" si="73">+AL79-L80-AH79+AK80*H80+AI80</f>
        <v>28.248763882589763</v>
      </c>
      <c r="AM80" s="27"/>
      <c r="AO80" s="35">
        <f t="shared" si="66"/>
        <v>196.29310000000012</v>
      </c>
      <c r="AP80" s="36">
        <f t="shared" si="67"/>
        <v>2041.8069119795734</v>
      </c>
      <c r="AX80" t="s">
        <v>108</v>
      </c>
      <c r="AY80" t="s">
        <v>109</v>
      </c>
    </row>
    <row r="81" spans="1:51" x14ac:dyDescent="0.2">
      <c r="A81" s="31">
        <v>7</v>
      </c>
      <c r="B81" s="31">
        <v>21</v>
      </c>
      <c r="C81" s="31">
        <v>74</v>
      </c>
      <c r="D81" s="31">
        <f t="shared" si="68"/>
        <v>202</v>
      </c>
      <c r="E81" s="72">
        <v>33.299999999999997</v>
      </c>
      <c r="F81" s="73">
        <v>1.6853</v>
      </c>
      <c r="G81" s="73">
        <v>12.2</v>
      </c>
      <c r="H81" s="74">
        <v>6.2</v>
      </c>
      <c r="I81" s="75">
        <f t="shared" si="69"/>
        <v>1.4211682209835756</v>
      </c>
      <c r="J81" s="75">
        <f t="shared" si="70"/>
        <v>5.1154132953859861</v>
      </c>
      <c r="K81" s="76">
        <f t="shared" si="48"/>
        <v>27.782080135449554</v>
      </c>
      <c r="L81" s="77">
        <v>0</v>
      </c>
      <c r="M81" s="31"/>
      <c r="N81" s="31"/>
      <c r="O81" s="75">
        <f t="shared" si="49"/>
        <v>1.134218627740277</v>
      </c>
      <c r="P81" s="78">
        <f t="shared" si="50"/>
        <v>0.4</v>
      </c>
      <c r="Q81" s="79">
        <f t="shared" si="51"/>
        <v>1.2270681988935974</v>
      </c>
      <c r="R81" s="72">
        <f t="shared" si="71"/>
        <v>0</v>
      </c>
      <c r="S81" s="79">
        <f t="shared" si="52"/>
        <v>0.89746609924363097</v>
      </c>
      <c r="T81" s="79">
        <f t="shared" si="62"/>
        <v>0.5</v>
      </c>
      <c r="U81" s="79">
        <f t="shared" si="53"/>
        <v>0.10253390075636903</v>
      </c>
      <c r="V81" s="73">
        <f t="shared" si="63"/>
        <v>17.630457998708923</v>
      </c>
      <c r="W81" s="79">
        <f t="shared" si="54"/>
        <v>0.31211014294936262</v>
      </c>
      <c r="X81" s="79">
        <f t="shared" si="55"/>
        <v>2.8979292925449839E-2</v>
      </c>
      <c r="Y81" s="79">
        <f t="shared" si="56"/>
        <v>0.17967161613778901</v>
      </c>
      <c r="Z81" s="79">
        <f t="shared" si="57"/>
        <v>0</v>
      </c>
      <c r="AA81" s="78">
        <f t="shared" si="64"/>
        <v>19.382772255870631</v>
      </c>
      <c r="AB81" s="79">
        <f t="shared" si="58"/>
        <v>1.1631979206657268</v>
      </c>
      <c r="AC81" s="78">
        <f t="shared" si="59"/>
        <v>7.2118271081275065</v>
      </c>
      <c r="AD81" s="79"/>
      <c r="AE81" s="75">
        <f t="shared" si="60"/>
        <v>0.8</v>
      </c>
      <c r="AF81" s="73">
        <f t="shared" si="61"/>
        <v>57.600000000000009</v>
      </c>
      <c r="AG81" s="73">
        <f t="shared" ref="AG81:AG144" si="74">AL80-L81-AH80+AC81</f>
        <v>35.460590990717272</v>
      </c>
      <c r="AH81" s="73">
        <f t="shared" si="65"/>
        <v>0</v>
      </c>
      <c r="AI81" s="73">
        <f t="shared" si="72"/>
        <v>0</v>
      </c>
      <c r="AJ81" s="79">
        <f t="shared" si="27"/>
        <v>1</v>
      </c>
      <c r="AK81" s="80">
        <f t="shared" si="28"/>
        <v>1.1631979206657268</v>
      </c>
      <c r="AL81" s="73">
        <f t="shared" si="73"/>
        <v>35.460590990717272</v>
      </c>
      <c r="AM81" s="27"/>
      <c r="AO81" s="35">
        <f t="shared" si="66"/>
        <v>197.97840000000014</v>
      </c>
      <c r="AP81" s="36">
        <f t="shared" si="67"/>
        <v>2069.5889921150228</v>
      </c>
      <c r="AX81" t="s">
        <v>108</v>
      </c>
      <c r="AY81" t="s">
        <v>109</v>
      </c>
    </row>
    <row r="82" spans="1:51" x14ac:dyDescent="0.2">
      <c r="A82" s="31">
        <v>7</v>
      </c>
      <c r="B82" s="31">
        <v>22</v>
      </c>
      <c r="C82" s="31">
        <v>74</v>
      </c>
      <c r="D82" s="31">
        <f t="shared" si="68"/>
        <v>203</v>
      </c>
      <c r="E82" s="72">
        <v>32.200000000000003</v>
      </c>
      <c r="F82" s="73">
        <v>1.774</v>
      </c>
      <c r="G82" s="73">
        <v>13.3</v>
      </c>
      <c r="H82" s="74">
        <v>6.1</v>
      </c>
      <c r="I82" s="75">
        <f t="shared" si="69"/>
        <v>1.5274177129026663</v>
      </c>
      <c r="J82" s="75">
        <f t="shared" si="70"/>
        <v>4.8087773652629577</v>
      </c>
      <c r="K82" s="76">
        <f t="shared" si="48"/>
        <v>31.763119747157241</v>
      </c>
      <c r="L82" s="77">
        <v>0</v>
      </c>
      <c r="M82" s="31"/>
      <c r="N82" s="31"/>
      <c r="O82" s="75">
        <f t="shared" si="49"/>
        <v>1.134218627740277</v>
      </c>
      <c r="P82" s="78">
        <f t="shared" si="50"/>
        <v>0.4</v>
      </c>
      <c r="Q82" s="79">
        <f t="shared" si="51"/>
        <v>1.220112468798666</v>
      </c>
      <c r="R82" s="72">
        <f t="shared" si="71"/>
        <v>0</v>
      </c>
      <c r="S82" s="79">
        <f t="shared" si="52"/>
        <v>0.90447087614731259</v>
      </c>
      <c r="T82" s="79">
        <f t="shared" si="62"/>
        <v>0.5</v>
      </c>
      <c r="U82" s="79">
        <f t="shared" si="53"/>
        <v>9.5529123852687414E-2</v>
      </c>
      <c r="V82" s="73">
        <f t="shared" si="63"/>
        <v>19.382772255870631</v>
      </c>
      <c r="W82" s="79">
        <f t="shared" si="54"/>
        <v>0.18694483886638352</v>
      </c>
      <c r="X82" s="79">
        <f t="shared" si="55"/>
        <v>1.6057410276275275E-2</v>
      </c>
      <c r="Y82" s="79">
        <f t="shared" si="56"/>
        <v>9.7950202685279167E-2</v>
      </c>
      <c r="Z82" s="79">
        <f t="shared" si="57"/>
        <v>0</v>
      </c>
      <c r="AA82" s="78">
        <f t="shared" si="64"/>
        <v>20.40811613776706</v>
      </c>
      <c r="AB82" s="79">
        <f t="shared" si="58"/>
        <v>1.1502760380165524</v>
      </c>
      <c r="AC82" s="78">
        <f t="shared" si="59"/>
        <v>7.016683831900969</v>
      </c>
      <c r="AD82" s="79"/>
      <c r="AE82" s="75">
        <f t="shared" si="60"/>
        <v>0.8</v>
      </c>
      <c r="AF82" s="73">
        <f t="shared" si="61"/>
        <v>57.600000000000009</v>
      </c>
      <c r="AG82" s="73">
        <f t="shared" si="74"/>
        <v>42.477274822618242</v>
      </c>
      <c r="AH82" s="73">
        <f t="shared" si="65"/>
        <v>0</v>
      </c>
      <c r="AI82" s="73">
        <f t="shared" si="72"/>
        <v>0</v>
      </c>
      <c r="AJ82" s="79">
        <f t="shared" ref="AJ82:AJ145" si="75">IF(AG82&gt;AF82,(AE82*AF$5-AG82)/(AE82*AF$5-AF82),1)</f>
        <v>1</v>
      </c>
      <c r="AK82" s="80">
        <f t="shared" ref="AK82:AK145" si="76">X82+O82*AJ82</f>
        <v>1.1502760380165524</v>
      </c>
      <c r="AL82" s="73">
        <f t="shared" si="73"/>
        <v>42.477274822618242</v>
      </c>
      <c r="AM82" s="27"/>
      <c r="AO82" s="35">
        <f t="shared" si="66"/>
        <v>199.75240000000014</v>
      </c>
      <c r="AP82" s="36">
        <f t="shared" si="67"/>
        <v>2101.3521118621802</v>
      </c>
      <c r="AX82" t="s">
        <v>108</v>
      </c>
      <c r="AY82" t="s">
        <v>109</v>
      </c>
    </row>
    <row r="83" spans="1:51" x14ac:dyDescent="0.2">
      <c r="A83" s="31">
        <v>7</v>
      </c>
      <c r="B83" s="31">
        <v>23</v>
      </c>
      <c r="C83" s="31">
        <v>74</v>
      </c>
      <c r="D83" s="31">
        <f t="shared" si="68"/>
        <v>204</v>
      </c>
      <c r="E83" s="72">
        <v>30.6</v>
      </c>
      <c r="F83" s="73">
        <v>2.661</v>
      </c>
      <c r="G83" s="73">
        <v>8.9</v>
      </c>
      <c r="H83" s="74">
        <v>6.9</v>
      </c>
      <c r="I83" s="75">
        <f t="shared" si="69"/>
        <v>1.1403276978496268</v>
      </c>
      <c r="J83" s="75">
        <f t="shared" si="70"/>
        <v>4.3912919467167955</v>
      </c>
      <c r="K83" s="76">
        <f t="shared" si="48"/>
        <v>25.967931799711181</v>
      </c>
      <c r="L83" s="77">
        <v>0</v>
      </c>
      <c r="M83" s="31"/>
      <c r="N83" s="31"/>
      <c r="O83" s="75">
        <f t="shared" si="49"/>
        <v>1.134218627740277</v>
      </c>
      <c r="P83" s="78">
        <f t="shared" si="50"/>
        <v>0.4</v>
      </c>
      <c r="Q83" s="79">
        <f t="shared" si="51"/>
        <v>1.2502240607765758</v>
      </c>
      <c r="R83" s="72">
        <f t="shared" si="71"/>
        <v>0</v>
      </c>
      <c r="S83" s="79">
        <f t="shared" si="52"/>
        <v>0.87484785342161597</v>
      </c>
      <c r="T83" s="79">
        <f t="shared" si="62"/>
        <v>0.5</v>
      </c>
      <c r="U83" s="79">
        <f t="shared" si="53"/>
        <v>0.12515214657838403</v>
      </c>
      <c r="V83" s="73">
        <f t="shared" si="63"/>
        <v>20.40811613776706</v>
      </c>
      <c r="W83" s="79">
        <f t="shared" si="54"/>
        <v>0.11370599015949574</v>
      </c>
      <c r="X83" s="79">
        <f t="shared" si="55"/>
        <v>1.3190512627273426E-2</v>
      </c>
      <c r="Y83" s="79">
        <f t="shared" si="56"/>
        <v>9.1014537128186648E-2</v>
      </c>
      <c r="Z83" s="79">
        <f t="shared" si="57"/>
        <v>0</v>
      </c>
      <c r="AA83" s="78">
        <f t="shared" si="64"/>
        <v>21.135347268966104</v>
      </c>
      <c r="AB83" s="79">
        <f t="shared" si="58"/>
        <v>1.1474091403675504</v>
      </c>
      <c r="AC83" s="78">
        <f t="shared" si="59"/>
        <v>7.9171230685360978</v>
      </c>
      <c r="AD83" s="79"/>
      <c r="AE83" s="75">
        <f t="shared" si="60"/>
        <v>0.8</v>
      </c>
      <c r="AF83" s="73">
        <f t="shared" si="61"/>
        <v>57.600000000000009</v>
      </c>
      <c r="AG83" s="73">
        <f t="shared" si="74"/>
        <v>50.394397891154341</v>
      </c>
      <c r="AH83" s="73">
        <f t="shared" si="65"/>
        <v>0</v>
      </c>
      <c r="AI83" s="73">
        <f t="shared" si="72"/>
        <v>0</v>
      </c>
      <c r="AJ83" s="79">
        <f t="shared" si="75"/>
        <v>1</v>
      </c>
      <c r="AK83" s="80">
        <f t="shared" si="76"/>
        <v>1.1474091403675504</v>
      </c>
      <c r="AL83" s="73">
        <f t="shared" si="73"/>
        <v>50.394397891154341</v>
      </c>
      <c r="AM83" s="27"/>
      <c r="AO83" s="35">
        <f t="shared" si="66"/>
        <v>202.41340000000014</v>
      </c>
      <c r="AP83" s="36">
        <f t="shared" si="67"/>
        <v>2127.3200436618913</v>
      </c>
      <c r="AX83" t="s">
        <v>108</v>
      </c>
      <c r="AY83" t="s">
        <v>109</v>
      </c>
    </row>
    <row r="84" spans="1:51" x14ac:dyDescent="0.2">
      <c r="A84" s="31">
        <v>7</v>
      </c>
      <c r="B84" s="31">
        <v>24</v>
      </c>
      <c r="C84" s="31">
        <v>74</v>
      </c>
      <c r="D84" s="31">
        <f t="shared" si="68"/>
        <v>205</v>
      </c>
      <c r="E84" s="72">
        <v>30</v>
      </c>
      <c r="F84" s="73">
        <v>2.7497000000000003</v>
      </c>
      <c r="G84" s="73">
        <v>8.9</v>
      </c>
      <c r="H84" s="74">
        <v>6.9</v>
      </c>
      <c r="I84" s="75">
        <f t="shared" si="69"/>
        <v>1.1403276978496268</v>
      </c>
      <c r="J84" s="75">
        <f t="shared" si="70"/>
        <v>4.2430650587590133</v>
      </c>
      <c r="K84" s="76">
        <f t="shared" si="48"/>
        <v>26.875093406725732</v>
      </c>
      <c r="L84" s="77">
        <v>0</v>
      </c>
      <c r="M84" s="31"/>
      <c r="N84" s="31"/>
      <c r="O84" s="75">
        <f t="shared" si="49"/>
        <v>1.134218627740277</v>
      </c>
      <c r="P84" s="78">
        <f t="shared" si="50"/>
        <v>0.4</v>
      </c>
      <c r="Q84" s="79">
        <f t="shared" si="51"/>
        <v>1.2499861487735617</v>
      </c>
      <c r="R84" s="72">
        <f t="shared" si="71"/>
        <v>0</v>
      </c>
      <c r="S84" s="79">
        <f t="shared" si="52"/>
        <v>0.87507491952439675</v>
      </c>
      <c r="T84" s="79">
        <f t="shared" si="62"/>
        <v>0.5</v>
      </c>
      <c r="U84" s="79">
        <f t="shared" si="53"/>
        <v>0.12492508047560325</v>
      </c>
      <c r="V84" s="73">
        <f t="shared" si="63"/>
        <v>21.135347268966104</v>
      </c>
      <c r="W84" s="79">
        <f t="shared" si="54"/>
        <v>6.1760909359564006E-2</v>
      </c>
      <c r="X84" s="79">
        <f t="shared" si="55"/>
        <v>7.1499073733181156E-3</v>
      </c>
      <c r="Y84" s="79">
        <f t="shared" si="56"/>
        <v>4.9334360875895003E-2</v>
      </c>
      <c r="Z84" s="79">
        <f t="shared" si="57"/>
        <v>0</v>
      </c>
      <c r="AA84" s="78">
        <f t="shared" si="64"/>
        <v>21.530258848675107</v>
      </c>
      <c r="AB84" s="79">
        <f t="shared" si="58"/>
        <v>1.1413685351135952</v>
      </c>
      <c r="AC84" s="78">
        <f t="shared" si="59"/>
        <v>7.8754428922838073</v>
      </c>
      <c r="AD84" s="79"/>
      <c r="AE84" s="75">
        <f t="shared" si="60"/>
        <v>0.8</v>
      </c>
      <c r="AF84" s="73">
        <f t="shared" si="61"/>
        <v>57.600000000000009</v>
      </c>
      <c r="AG84" s="73">
        <f t="shared" si="74"/>
        <v>58.269840783438148</v>
      </c>
      <c r="AH84" s="73">
        <f t="shared" si="65"/>
        <v>58.269840783438148</v>
      </c>
      <c r="AI84" s="73">
        <f t="shared" si="72"/>
        <v>0</v>
      </c>
      <c r="AJ84" s="79">
        <f t="shared" si="75"/>
        <v>0.99048521614434448</v>
      </c>
      <c r="AK84" s="80">
        <f t="shared" si="76"/>
        <v>1.1305766900255882</v>
      </c>
      <c r="AL84" s="73">
        <f t="shared" si="73"/>
        <v>58.195377052330898</v>
      </c>
      <c r="AM84" s="27"/>
      <c r="AO84" s="35">
        <f t="shared" si="66"/>
        <v>205.16310000000013</v>
      </c>
      <c r="AP84" s="36">
        <f t="shared" si="67"/>
        <v>2154.195137068617</v>
      </c>
      <c r="AX84" t="s">
        <v>108</v>
      </c>
      <c r="AY84" t="s">
        <v>109</v>
      </c>
    </row>
    <row r="85" spans="1:51" x14ac:dyDescent="0.2">
      <c r="A85" s="31">
        <v>7</v>
      </c>
      <c r="B85" s="31">
        <v>25</v>
      </c>
      <c r="C85" s="31">
        <v>74</v>
      </c>
      <c r="D85" s="31">
        <f t="shared" si="68"/>
        <v>206</v>
      </c>
      <c r="E85" s="72">
        <v>30.6</v>
      </c>
      <c r="F85" s="73">
        <v>2.8384</v>
      </c>
      <c r="G85" s="73">
        <v>7.2</v>
      </c>
      <c r="H85" s="74">
        <v>7.2</v>
      </c>
      <c r="I85" s="75">
        <f t="shared" si="69"/>
        <v>1.0157006922779299</v>
      </c>
      <c r="J85" s="75">
        <f t="shared" si="70"/>
        <v>4.3912919467167955</v>
      </c>
      <c r="K85" s="76">
        <f t="shared" si="48"/>
        <v>23.129883064079383</v>
      </c>
      <c r="L85" s="77">
        <v>0</v>
      </c>
      <c r="M85" s="31"/>
      <c r="N85" s="31"/>
      <c r="O85" s="75">
        <f t="shared" si="49"/>
        <v>1.134218627740277</v>
      </c>
      <c r="P85" s="78">
        <f t="shared" si="50"/>
        <v>0.4</v>
      </c>
      <c r="Q85" s="79">
        <f t="shared" si="51"/>
        <v>1.2599157803119774</v>
      </c>
      <c r="R85" s="72">
        <f t="shared" si="71"/>
        <v>116.5396815668763</v>
      </c>
      <c r="S85" s="79">
        <f t="shared" si="52"/>
        <v>0.86568893244413214</v>
      </c>
      <c r="T85" s="79">
        <f t="shared" si="62"/>
        <v>0.5</v>
      </c>
      <c r="U85" s="79">
        <f t="shared" si="53"/>
        <v>0.13431106755586786</v>
      </c>
      <c r="V85" s="73">
        <f t="shared" si="63"/>
        <v>0</v>
      </c>
      <c r="W85" s="79">
        <f t="shared" si="54"/>
        <v>1</v>
      </c>
      <c r="X85" s="79">
        <f t="shared" si="55"/>
        <v>0.12569715257170033</v>
      </c>
      <c r="Y85" s="79">
        <f t="shared" si="56"/>
        <v>0.90501949851624242</v>
      </c>
      <c r="Z85" s="79">
        <f t="shared" si="57"/>
        <v>95.009422718201193</v>
      </c>
      <c r="AA85" s="78">
        <f t="shared" si="64"/>
        <v>6.7382347187419356</v>
      </c>
      <c r="AB85" s="79">
        <f t="shared" si="58"/>
        <v>1.2599157803119774</v>
      </c>
      <c r="AC85" s="78">
        <f t="shared" si="59"/>
        <v>9.0713936182462369</v>
      </c>
      <c r="AD85" s="79"/>
      <c r="AE85" s="75">
        <f t="shared" si="60"/>
        <v>0.8</v>
      </c>
      <c r="AF85" s="73">
        <f t="shared" si="61"/>
        <v>57.600000000000009</v>
      </c>
      <c r="AG85" s="73">
        <f t="shared" si="74"/>
        <v>8.996929887138986</v>
      </c>
      <c r="AH85" s="73">
        <f t="shared" si="65"/>
        <v>0</v>
      </c>
      <c r="AI85" s="73">
        <f t="shared" si="72"/>
        <v>0</v>
      </c>
      <c r="AJ85" s="79">
        <f t="shared" si="75"/>
        <v>1</v>
      </c>
      <c r="AK85" s="80">
        <f t="shared" si="76"/>
        <v>1.2599157803119774</v>
      </c>
      <c r="AL85" s="73">
        <f t="shared" si="73"/>
        <v>8.996929887138986</v>
      </c>
      <c r="AM85" s="27"/>
      <c r="AO85" s="35">
        <f t="shared" si="66"/>
        <v>208.00150000000014</v>
      </c>
      <c r="AP85" s="36">
        <f t="shared" si="67"/>
        <v>2177.3250201326964</v>
      </c>
      <c r="AX85" t="s">
        <v>108</v>
      </c>
      <c r="AY85" t="s">
        <v>109</v>
      </c>
    </row>
    <row r="86" spans="1:51" x14ac:dyDescent="0.2">
      <c r="A86" s="31">
        <v>7</v>
      </c>
      <c r="B86" s="31">
        <v>26</v>
      </c>
      <c r="C86" s="31">
        <v>74</v>
      </c>
      <c r="D86" s="31">
        <f t="shared" si="68"/>
        <v>207</v>
      </c>
      <c r="E86" s="72">
        <v>32.200000000000003</v>
      </c>
      <c r="F86" s="73">
        <v>1.774</v>
      </c>
      <c r="G86" s="73">
        <v>5.6</v>
      </c>
      <c r="H86" s="74">
        <v>6.4</v>
      </c>
      <c r="I86" s="75">
        <f t="shared" si="69"/>
        <v>0.90952746275151153</v>
      </c>
      <c r="J86" s="75">
        <f t="shared" si="70"/>
        <v>4.8087773652629577</v>
      </c>
      <c r="K86" s="76">
        <f t="shared" si="48"/>
        <v>18.91390250922494</v>
      </c>
      <c r="L86" s="77">
        <v>0</v>
      </c>
      <c r="M86" s="31"/>
      <c r="N86" s="31"/>
      <c r="O86" s="75">
        <f t="shared" si="49"/>
        <v>1.134218627740277</v>
      </c>
      <c r="P86" s="78">
        <f t="shared" si="50"/>
        <v>0.4</v>
      </c>
      <c r="Q86" s="79">
        <f t="shared" si="51"/>
        <v>1.2481938382922402</v>
      </c>
      <c r="R86" s="72">
        <f t="shared" si="71"/>
        <v>0</v>
      </c>
      <c r="S86" s="79">
        <f t="shared" si="52"/>
        <v>0.87678900141741944</v>
      </c>
      <c r="T86" s="79">
        <f t="shared" si="62"/>
        <v>0.5</v>
      </c>
      <c r="U86" s="79">
        <f t="shared" si="53"/>
        <v>0.12321099858258056</v>
      </c>
      <c r="V86" s="73">
        <f t="shared" si="63"/>
        <v>6.7382347187419356</v>
      </c>
      <c r="W86" s="79">
        <f t="shared" si="54"/>
        <v>1</v>
      </c>
      <c r="X86" s="79">
        <f t="shared" si="55"/>
        <v>0.11397521055196314</v>
      </c>
      <c r="Y86" s="79">
        <f t="shared" si="56"/>
        <v>0.72944134753256407</v>
      </c>
      <c r="Z86" s="79">
        <f t="shared" si="57"/>
        <v>0</v>
      </c>
      <c r="AA86" s="78">
        <f t="shared" si="64"/>
        <v>12.658496350609692</v>
      </c>
      <c r="AB86" s="79">
        <f t="shared" si="58"/>
        <v>1.2481938382922402</v>
      </c>
      <c r="AC86" s="78">
        <f t="shared" si="59"/>
        <v>7.9884405650703378</v>
      </c>
      <c r="AD86" s="79"/>
      <c r="AE86" s="75">
        <f t="shared" si="60"/>
        <v>0.8</v>
      </c>
      <c r="AF86" s="73">
        <f t="shared" si="61"/>
        <v>57.600000000000009</v>
      </c>
      <c r="AG86" s="73">
        <f t="shared" si="74"/>
        <v>16.985370452209324</v>
      </c>
      <c r="AH86" s="73">
        <f t="shared" si="65"/>
        <v>0</v>
      </c>
      <c r="AI86" s="73">
        <f t="shared" si="72"/>
        <v>0</v>
      </c>
      <c r="AJ86" s="79">
        <f t="shared" si="75"/>
        <v>1</v>
      </c>
      <c r="AK86" s="80">
        <f t="shared" si="76"/>
        <v>1.2481938382922402</v>
      </c>
      <c r="AL86" s="73">
        <f t="shared" si="73"/>
        <v>16.985370452209324</v>
      </c>
      <c r="AM86" s="27"/>
      <c r="AO86" s="35">
        <f t="shared" si="66"/>
        <v>209.77550000000014</v>
      </c>
      <c r="AP86" s="36">
        <f t="shared" si="67"/>
        <v>2196.2389226419214</v>
      </c>
      <c r="AX86" t="s">
        <v>108</v>
      </c>
      <c r="AY86" t="s">
        <v>109</v>
      </c>
    </row>
    <row r="87" spans="1:51" x14ac:dyDescent="0.2">
      <c r="A87" s="31">
        <v>7</v>
      </c>
      <c r="B87" s="31">
        <v>27</v>
      </c>
      <c r="C87" s="31">
        <v>74</v>
      </c>
      <c r="D87" s="31">
        <f t="shared" si="68"/>
        <v>208</v>
      </c>
      <c r="E87" s="72">
        <v>32.799999999999997</v>
      </c>
      <c r="F87" s="73">
        <v>1.5966</v>
      </c>
      <c r="G87" s="73">
        <v>8.3000000000000007</v>
      </c>
      <c r="H87" s="74">
        <v>5.2</v>
      </c>
      <c r="I87" s="75">
        <f t="shared" si="69"/>
        <v>1.0948860433443903</v>
      </c>
      <c r="J87" s="75">
        <f t="shared" si="70"/>
        <v>4.9739919933544527</v>
      </c>
      <c r="K87" s="76">
        <f t="shared" si="48"/>
        <v>22.012219657917075</v>
      </c>
      <c r="L87" s="77">
        <v>0</v>
      </c>
      <c r="M87" s="31"/>
      <c r="N87" s="31"/>
      <c r="O87" s="75">
        <f t="shared" si="49"/>
        <v>1.134218627740277</v>
      </c>
      <c r="P87" s="78">
        <f t="shared" si="50"/>
        <v>0.4</v>
      </c>
      <c r="Q87" s="79">
        <f t="shared" si="51"/>
        <v>1.2379333141877105</v>
      </c>
      <c r="R87" s="72">
        <f t="shared" si="71"/>
        <v>0</v>
      </c>
      <c r="S87" s="79">
        <f t="shared" si="52"/>
        <v>0.88672135068335856</v>
      </c>
      <c r="T87" s="79">
        <f t="shared" si="62"/>
        <v>0.5</v>
      </c>
      <c r="U87" s="79">
        <f t="shared" si="53"/>
        <v>0.11327864931664144</v>
      </c>
      <c r="V87" s="73">
        <f t="shared" si="63"/>
        <v>12.658496350609692</v>
      </c>
      <c r="W87" s="79">
        <f t="shared" si="54"/>
        <v>0.66725026067073634</v>
      </c>
      <c r="X87" s="79">
        <f t="shared" si="55"/>
        <v>6.9203651567433633E-2</v>
      </c>
      <c r="Y87" s="79">
        <f t="shared" si="56"/>
        <v>0.35985898815065492</v>
      </c>
      <c r="Z87" s="79">
        <f t="shared" si="57"/>
        <v>0</v>
      </c>
      <c r="AA87" s="78">
        <f t="shared" si="64"/>
        <v>15.835255522099823</v>
      </c>
      <c r="AB87" s="79">
        <f t="shared" si="58"/>
        <v>1.2034222793077107</v>
      </c>
      <c r="AC87" s="78">
        <f t="shared" si="59"/>
        <v>6.2577958524000961</v>
      </c>
      <c r="AD87" s="79"/>
      <c r="AE87" s="75">
        <f t="shared" si="60"/>
        <v>0.8</v>
      </c>
      <c r="AF87" s="73">
        <f t="shared" si="61"/>
        <v>57.600000000000009</v>
      </c>
      <c r="AG87" s="73">
        <f t="shared" si="74"/>
        <v>23.243166304609421</v>
      </c>
      <c r="AH87" s="73">
        <f t="shared" si="65"/>
        <v>0</v>
      </c>
      <c r="AI87" s="73">
        <f t="shared" si="72"/>
        <v>0</v>
      </c>
      <c r="AJ87" s="79">
        <f t="shared" si="75"/>
        <v>1</v>
      </c>
      <c r="AK87" s="80">
        <f t="shared" si="76"/>
        <v>1.2034222793077107</v>
      </c>
      <c r="AL87" s="73">
        <f t="shared" si="73"/>
        <v>23.243166304609421</v>
      </c>
      <c r="AM87" s="27"/>
      <c r="AO87" s="35">
        <f t="shared" si="66"/>
        <v>211.37210000000013</v>
      </c>
      <c r="AP87" s="36">
        <f t="shared" si="67"/>
        <v>2218.2511422998386</v>
      </c>
      <c r="AX87" t="s">
        <v>108</v>
      </c>
      <c r="AY87" t="s">
        <v>109</v>
      </c>
    </row>
    <row r="88" spans="1:51" x14ac:dyDescent="0.2">
      <c r="A88" s="31">
        <v>7</v>
      </c>
      <c r="B88" s="31">
        <v>28</v>
      </c>
      <c r="C88" s="31">
        <v>74</v>
      </c>
      <c r="D88" s="31">
        <f t="shared" si="68"/>
        <v>209</v>
      </c>
      <c r="E88" s="72">
        <v>34.4</v>
      </c>
      <c r="F88" s="73">
        <v>1.5966</v>
      </c>
      <c r="G88" s="73">
        <v>10</v>
      </c>
      <c r="H88" s="74">
        <v>6.1</v>
      </c>
      <c r="I88" s="75">
        <f t="shared" si="69"/>
        <v>1.2279626193393784</v>
      </c>
      <c r="J88" s="75">
        <f t="shared" si="70"/>
        <v>5.4388791379242765</v>
      </c>
      <c r="K88" s="76">
        <f t="shared" si="48"/>
        <v>22.577494152738698</v>
      </c>
      <c r="L88" s="77">
        <v>0</v>
      </c>
      <c r="M88" s="31"/>
      <c r="N88" s="31"/>
      <c r="O88" s="75">
        <f t="shared" si="49"/>
        <v>1.134218627740277</v>
      </c>
      <c r="P88" s="78">
        <f t="shared" si="50"/>
        <v>0.4</v>
      </c>
      <c r="Q88" s="79">
        <f t="shared" si="51"/>
        <v>1.2366979329453793</v>
      </c>
      <c r="R88" s="72">
        <f t="shared" si="71"/>
        <v>0</v>
      </c>
      <c r="S88" s="79">
        <f t="shared" si="52"/>
        <v>0.88793114050775823</v>
      </c>
      <c r="T88" s="79">
        <f t="shared" si="62"/>
        <v>0.5</v>
      </c>
      <c r="U88" s="79">
        <f t="shared" si="53"/>
        <v>0.11206885949224177</v>
      </c>
      <c r="V88" s="73">
        <f t="shared" si="63"/>
        <v>15.835255522099823</v>
      </c>
      <c r="W88" s="79">
        <f t="shared" si="54"/>
        <v>0.44033889127858405</v>
      </c>
      <c r="X88" s="79">
        <f t="shared" si="55"/>
        <v>4.5125623633014367E-2</v>
      </c>
      <c r="Y88" s="79">
        <f t="shared" si="56"/>
        <v>0.27526630416138764</v>
      </c>
      <c r="Z88" s="79">
        <f t="shared" si="57"/>
        <v>0</v>
      </c>
      <c r="AA88" s="78">
        <f t="shared" si="64"/>
        <v>18.291480252221607</v>
      </c>
      <c r="AB88" s="79">
        <f t="shared" si="58"/>
        <v>1.1793442513732915</v>
      </c>
      <c r="AC88" s="78">
        <f t="shared" si="59"/>
        <v>7.1939999333770777</v>
      </c>
      <c r="AD88" s="79"/>
      <c r="AE88" s="75">
        <f t="shared" si="60"/>
        <v>0.8</v>
      </c>
      <c r="AF88" s="73">
        <f t="shared" si="61"/>
        <v>57.600000000000009</v>
      </c>
      <c r="AG88" s="73">
        <f t="shared" si="74"/>
        <v>30.437166237986499</v>
      </c>
      <c r="AH88" s="73">
        <f t="shared" si="65"/>
        <v>0</v>
      </c>
      <c r="AI88" s="73">
        <f t="shared" si="72"/>
        <v>0</v>
      </c>
      <c r="AJ88" s="79">
        <f t="shared" si="75"/>
        <v>1</v>
      </c>
      <c r="AK88" s="80">
        <f t="shared" si="76"/>
        <v>1.1793442513732915</v>
      </c>
      <c r="AL88" s="73">
        <f t="shared" si="73"/>
        <v>30.437166237986499</v>
      </c>
      <c r="AM88" s="27"/>
      <c r="AO88" s="35">
        <f t="shared" si="66"/>
        <v>212.96870000000013</v>
      </c>
      <c r="AP88" s="36">
        <f t="shared" si="67"/>
        <v>2240.8286364525775</v>
      </c>
      <c r="AX88" t="s">
        <v>108</v>
      </c>
      <c r="AY88" t="s">
        <v>109</v>
      </c>
    </row>
    <row r="89" spans="1:51" x14ac:dyDescent="0.2">
      <c r="A89" s="31">
        <v>7</v>
      </c>
      <c r="B89" s="31">
        <v>29</v>
      </c>
      <c r="C89" s="31">
        <v>74</v>
      </c>
      <c r="D89" s="31">
        <f t="shared" si="68"/>
        <v>210</v>
      </c>
      <c r="E89" s="72">
        <v>31.7</v>
      </c>
      <c r="F89" s="73">
        <v>1.9514000000000002</v>
      </c>
      <c r="G89" s="73">
        <v>10.6</v>
      </c>
      <c r="H89" s="74">
        <v>5.2</v>
      </c>
      <c r="I89" s="75">
        <f t="shared" si="69"/>
        <v>1.278215906569439</v>
      </c>
      <c r="J89" s="75">
        <f t="shared" si="70"/>
        <v>4.6747601804976453</v>
      </c>
      <c r="K89" s="76">
        <f t="shared" si="48"/>
        <v>27.342919363049941</v>
      </c>
      <c r="L89" s="77">
        <v>0</v>
      </c>
      <c r="M89" s="31"/>
      <c r="N89" s="31"/>
      <c r="O89" s="75">
        <f t="shared" si="49"/>
        <v>1.134218627740277</v>
      </c>
      <c r="P89" s="78">
        <f t="shared" si="50"/>
        <v>0.4</v>
      </c>
      <c r="Q89" s="79">
        <f t="shared" si="51"/>
        <v>1.233261907525284</v>
      </c>
      <c r="R89" s="72">
        <f t="shared" si="71"/>
        <v>0</v>
      </c>
      <c r="S89" s="79">
        <f t="shared" si="52"/>
        <v>0.89131195270599606</v>
      </c>
      <c r="T89" s="79">
        <f t="shared" si="62"/>
        <v>0.5</v>
      </c>
      <c r="U89" s="79">
        <f t="shared" si="53"/>
        <v>0.10868804729400394</v>
      </c>
      <c r="V89" s="73">
        <f t="shared" si="63"/>
        <v>18.291480252221607</v>
      </c>
      <c r="W89" s="79">
        <f t="shared" si="54"/>
        <v>0.26489426769845664</v>
      </c>
      <c r="X89" s="79">
        <f t="shared" si="55"/>
        <v>2.6235997069102766E-2</v>
      </c>
      <c r="Y89" s="79">
        <f t="shared" si="56"/>
        <v>0.13642718475933438</v>
      </c>
      <c r="Z89" s="79">
        <f t="shared" si="57"/>
        <v>0</v>
      </c>
      <c r="AA89" s="78">
        <f t="shared" si="64"/>
        <v>19.546698173197733</v>
      </c>
      <c r="AB89" s="79">
        <f t="shared" si="58"/>
        <v>1.1604546248093799</v>
      </c>
      <c r="AC89" s="78">
        <f t="shared" si="59"/>
        <v>6.0343640490087758</v>
      </c>
      <c r="AD89" s="79"/>
      <c r="AE89" s="75">
        <f t="shared" si="60"/>
        <v>0.8</v>
      </c>
      <c r="AF89" s="73">
        <f t="shared" si="61"/>
        <v>57.600000000000009</v>
      </c>
      <c r="AG89" s="73">
        <f t="shared" si="74"/>
        <v>36.471530286995275</v>
      </c>
      <c r="AH89" s="73">
        <f t="shared" si="65"/>
        <v>0</v>
      </c>
      <c r="AI89" s="73">
        <f t="shared" si="72"/>
        <v>0</v>
      </c>
      <c r="AJ89" s="79">
        <f t="shared" si="75"/>
        <v>1</v>
      </c>
      <c r="AK89" s="80">
        <f t="shared" si="76"/>
        <v>1.1604546248093799</v>
      </c>
      <c r="AL89" s="73">
        <f t="shared" si="73"/>
        <v>36.471530286995275</v>
      </c>
      <c r="AM89" s="27"/>
      <c r="AO89" s="35">
        <f t="shared" si="66"/>
        <v>214.92010000000013</v>
      </c>
      <c r="AP89" s="36">
        <f t="shared" si="67"/>
        <v>2268.1715558156275</v>
      </c>
      <c r="AX89" t="s">
        <v>108</v>
      </c>
      <c r="AY89" t="s">
        <v>109</v>
      </c>
    </row>
    <row r="90" spans="1:51" x14ac:dyDescent="0.2">
      <c r="A90" s="31">
        <v>7</v>
      </c>
      <c r="B90" s="31">
        <v>30</v>
      </c>
      <c r="C90" s="31">
        <v>74</v>
      </c>
      <c r="D90" s="31">
        <f t="shared" si="68"/>
        <v>211</v>
      </c>
      <c r="E90" s="72">
        <v>32.200000000000003</v>
      </c>
      <c r="F90" s="73">
        <v>2.1288</v>
      </c>
      <c r="G90" s="73">
        <v>11.7</v>
      </c>
      <c r="H90" s="74">
        <v>6.3</v>
      </c>
      <c r="I90" s="75">
        <f t="shared" si="69"/>
        <v>1.3750584263039283</v>
      </c>
      <c r="J90" s="75">
        <f t="shared" si="70"/>
        <v>4.8087773652629577</v>
      </c>
      <c r="K90" s="76">
        <f t="shared" si="48"/>
        <v>28.594761658896971</v>
      </c>
      <c r="L90" s="77">
        <v>0</v>
      </c>
      <c r="M90" s="31"/>
      <c r="N90" s="31"/>
      <c r="O90" s="75">
        <f t="shared" si="49"/>
        <v>1.134218627740277</v>
      </c>
      <c r="P90" s="78">
        <f t="shared" si="50"/>
        <v>0.4</v>
      </c>
      <c r="Q90" s="79">
        <f t="shared" si="51"/>
        <v>1.2340153595291536</v>
      </c>
      <c r="R90" s="72">
        <f t="shared" si="71"/>
        <v>0</v>
      </c>
      <c r="S90" s="79">
        <f t="shared" si="52"/>
        <v>0.89056858970656028</v>
      </c>
      <c r="T90" s="79">
        <f t="shared" si="62"/>
        <v>0.5</v>
      </c>
      <c r="U90" s="79">
        <f t="shared" si="53"/>
        <v>0.10943141029343972</v>
      </c>
      <c r="V90" s="73">
        <f t="shared" si="63"/>
        <v>19.546698173197733</v>
      </c>
      <c r="W90" s="79">
        <f t="shared" si="54"/>
        <v>0.17523584477159052</v>
      </c>
      <c r="X90" s="79">
        <f t="shared" si="55"/>
        <v>1.7487964600467632E-2</v>
      </c>
      <c r="Y90" s="79">
        <f t="shared" si="56"/>
        <v>0.11017417698294608</v>
      </c>
      <c r="Z90" s="79">
        <f t="shared" si="57"/>
        <v>0</v>
      </c>
      <c r="AA90" s="78">
        <f t="shared" si="64"/>
        <v>20.553485682264046</v>
      </c>
      <c r="AB90" s="79">
        <f t="shared" si="58"/>
        <v>1.1517065923407446</v>
      </c>
      <c r="AC90" s="78">
        <f t="shared" si="59"/>
        <v>7.2557515317466903</v>
      </c>
      <c r="AD90" s="79"/>
      <c r="AE90" s="75">
        <f t="shared" si="60"/>
        <v>0.8</v>
      </c>
      <c r="AF90" s="73">
        <f t="shared" si="61"/>
        <v>57.600000000000009</v>
      </c>
      <c r="AG90" s="73">
        <f t="shared" si="74"/>
        <v>43.727281818741965</v>
      </c>
      <c r="AH90" s="73">
        <f t="shared" si="65"/>
        <v>0</v>
      </c>
      <c r="AI90" s="73">
        <f t="shared" si="72"/>
        <v>0</v>
      </c>
      <c r="AJ90" s="79">
        <f t="shared" si="75"/>
        <v>1</v>
      </c>
      <c r="AK90" s="80">
        <f t="shared" si="76"/>
        <v>1.1517065923407446</v>
      </c>
      <c r="AL90" s="73">
        <f t="shared" si="73"/>
        <v>43.727281818741965</v>
      </c>
      <c r="AM90" s="27"/>
      <c r="AO90" s="35">
        <f t="shared" si="66"/>
        <v>217.04890000000015</v>
      </c>
      <c r="AP90" s="36">
        <f t="shared" si="67"/>
        <v>2296.7663174745244</v>
      </c>
      <c r="AX90" t="s">
        <v>108</v>
      </c>
      <c r="AY90" t="s">
        <v>109</v>
      </c>
    </row>
    <row r="91" spans="1:51" x14ac:dyDescent="0.2">
      <c r="A91" s="31">
        <v>7</v>
      </c>
      <c r="B91" s="31">
        <v>31</v>
      </c>
      <c r="C91" s="31">
        <v>74</v>
      </c>
      <c r="D91" s="31">
        <f t="shared" si="68"/>
        <v>212</v>
      </c>
      <c r="E91" s="72">
        <v>32.200000000000003</v>
      </c>
      <c r="F91" s="73">
        <v>1.5966</v>
      </c>
      <c r="G91" s="73">
        <v>9.4</v>
      </c>
      <c r="H91" s="74">
        <v>6</v>
      </c>
      <c r="I91" s="75">
        <f t="shared" si="69"/>
        <v>1.1794549173707165</v>
      </c>
      <c r="J91" s="75">
        <f t="shared" si="70"/>
        <v>4.8087773652629577</v>
      </c>
      <c r="K91" s="76">
        <f t="shared" si="48"/>
        <v>24.527126705651106</v>
      </c>
      <c r="L91" s="77">
        <v>0</v>
      </c>
      <c r="M91" s="31"/>
      <c r="N91" s="31"/>
      <c r="O91" s="75">
        <f t="shared" si="49"/>
        <v>1.134218627740277</v>
      </c>
      <c r="P91" s="78">
        <f t="shared" si="50"/>
        <v>0.4</v>
      </c>
      <c r="Q91" s="79">
        <f t="shared" si="51"/>
        <v>1.2324371012479114</v>
      </c>
      <c r="R91" s="72">
        <f t="shared" si="71"/>
        <v>0</v>
      </c>
      <c r="S91" s="79">
        <f t="shared" si="52"/>
        <v>0.89212701977998843</v>
      </c>
      <c r="T91" s="79">
        <f t="shared" si="62"/>
        <v>0.5</v>
      </c>
      <c r="U91" s="79">
        <f t="shared" si="53"/>
        <v>0.10787298022001157</v>
      </c>
      <c r="V91" s="73">
        <f t="shared" si="63"/>
        <v>20.553485682264046</v>
      </c>
      <c r="W91" s="79">
        <f t="shared" si="54"/>
        <v>0.10332245126685383</v>
      </c>
      <c r="X91" s="79">
        <f t="shared" si="55"/>
        <v>1.0148173442497323E-2</v>
      </c>
      <c r="Y91" s="79">
        <f t="shared" si="56"/>
        <v>6.0889040654983941E-2</v>
      </c>
      <c r="Z91" s="79">
        <f t="shared" si="57"/>
        <v>0</v>
      </c>
      <c r="AA91" s="78">
        <f t="shared" si="64"/>
        <v>21.117936951996263</v>
      </c>
      <c r="AB91" s="79">
        <f t="shared" si="58"/>
        <v>1.1443668011827743</v>
      </c>
      <c r="AC91" s="78">
        <f t="shared" si="59"/>
        <v>6.8662008070966465</v>
      </c>
      <c r="AD91" s="79"/>
      <c r="AE91" s="75">
        <f t="shared" si="60"/>
        <v>0.8</v>
      </c>
      <c r="AF91" s="73">
        <f t="shared" si="61"/>
        <v>57.600000000000009</v>
      </c>
      <c r="AG91" s="73">
        <f t="shared" si="74"/>
        <v>50.593482625838611</v>
      </c>
      <c r="AH91" s="73">
        <f t="shared" si="65"/>
        <v>0</v>
      </c>
      <c r="AI91" s="73">
        <f t="shared" si="72"/>
        <v>0</v>
      </c>
      <c r="AJ91" s="79">
        <f t="shared" si="75"/>
        <v>1</v>
      </c>
      <c r="AK91" s="80">
        <f t="shared" si="76"/>
        <v>1.1443668011827743</v>
      </c>
      <c r="AL91" s="73">
        <f t="shared" si="73"/>
        <v>50.593482625838611</v>
      </c>
      <c r="AM91" s="27"/>
      <c r="AO91" s="35">
        <f t="shared" si="66"/>
        <v>218.64550000000014</v>
      </c>
      <c r="AP91" s="36">
        <f t="shared" si="67"/>
        <v>2321.2934441801754</v>
      </c>
      <c r="AX91" t="s">
        <v>108</v>
      </c>
      <c r="AY91" t="s">
        <v>109</v>
      </c>
    </row>
    <row r="92" spans="1:51" x14ac:dyDescent="0.2">
      <c r="A92" s="31">
        <v>8</v>
      </c>
      <c r="B92" s="31">
        <v>1</v>
      </c>
      <c r="C92" s="31">
        <v>74</v>
      </c>
      <c r="D92" s="31">
        <f t="shared" si="68"/>
        <v>213</v>
      </c>
      <c r="E92" s="72">
        <v>31.1</v>
      </c>
      <c r="F92" s="73">
        <v>1.8627</v>
      </c>
      <c r="G92" s="73">
        <v>9.4</v>
      </c>
      <c r="H92" s="74">
        <v>4.7</v>
      </c>
      <c r="I92" s="75">
        <f t="shared" si="69"/>
        <v>1.1794549173707165</v>
      </c>
      <c r="J92" s="75">
        <f t="shared" si="70"/>
        <v>4.5182323834037019</v>
      </c>
      <c r="K92" s="76">
        <f t="shared" si="48"/>
        <v>26.104343851437818</v>
      </c>
      <c r="L92" s="77">
        <v>0</v>
      </c>
      <c r="M92" s="31"/>
      <c r="N92" s="31"/>
      <c r="O92" s="75">
        <f t="shared" si="49"/>
        <v>1.134218627740277</v>
      </c>
      <c r="P92" s="78">
        <f t="shared" si="50"/>
        <v>0.4</v>
      </c>
      <c r="Q92" s="79">
        <f t="shared" si="51"/>
        <v>1.2342241092759132</v>
      </c>
      <c r="R92" s="72">
        <f t="shared" si="71"/>
        <v>0</v>
      </c>
      <c r="S92" s="79">
        <f t="shared" si="52"/>
        <v>0.89036283624306711</v>
      </c>
      <c r="T92" s="79">
        <f t="shared" si="62"/>
        <v>0.5</v>
      </c>
      <c r="U92" s="79">
        <f t="shared" si="53"/>
        <v>0.10963716375693289</v>
      </c>
      <c r="V92" s="73">
        <f t="shared" si="63"/>
        <v>21.117936951996263</v>
      </c>
      <c r="W92" s="79">
        <f t="shared" si="54"/>
        <v>6.3004503428838329E-2</v>
      </c>
      <c r="X92" s="79">
        <f t="shared" si="55"/>
        <v>6.3007957043146167E-3</v>
      </c>
      <c r="Y92" s="79">
        <f t="shared" si="56"/>
        <v>2.9613739810278698E-2</v>
      </c>
      <c r="Z92" s="79">
        <f t="shared" si="57"/>
        <v>0</v>
      </c>
      <c r="AA92" s="78">
        <f t="shared" si="64"/>
        <v>21.388043718675604</v>
      </c>
      <c r="AB92" s="79">
        <f t="shared" si="58"/>
        <v>1.1405194234445917</v>
      </c>
      <c r="AC92" s="78">
        <f t="shared" si="59"/>
        <v>5.3604412901895815</v>
      </c>
      <c r="AD92" s="79"/>
      <c r="AE92" s="75">
        <f t="shared" si="60"/>
        <v>0.8</v>
      </c>
      <c r="AF92" s="73">
        <f t="shared" si="61"/>
        <v>57.600000000000009</v>
      </c>
      <c r="AG92" s="73">
        <f t="shared" si="74"/>
        <v>55.953923916028195</v>
      </c>
      <c r="AH92" s="73">
        <f t="shared" si="65"/>
        <v>0</v>
      </c>
      <c r="AI92" s="73">
        <f t="shared" si="72"/>
        <v>0</v>
      </c>
      <c r="AJ92" s="79">
        <f t="shared" si="75"/>
        <v>1</v>
      </c>
      <c r="AK92" s="80">
        <f t="shared" si="76"/>
        <v>1.1405194234445917</v>
      </c>
      <c r="AL92" s="73">
        <f t="shared" si="73"/>
        <v>55.953923916028195</v>
      </c>
      <c r="AM92" s="27"/>
      <c r="AO92" s="35">
        <f t="shared" si="66"/>
        <v>220.50820000000013</v>
      </c>
      <c r="AP92" s="36">
        <f t="shared" si="67"/>
        <v>2347.3977880316133</v>
      </c>
      <c r="AX92" t="s">
        <v>108</v>
      </c>
      <c r="AY92" t="s">
        <v>109</v>
      </c>
    </row>
    <row r="93" spans="1:51" x14ac:dyDescent="0.2">
      <c r="A93" s="31">
        <v>8</v>
      </c>
      <c r="B93" s="31">
        <v>2</v>
      </c>
      <c r="C93" s="31">
        <v>74</v>
      </c>
      <c r="D93" s="31">
        <f t="shared" si="68"/>
        <v>214</v>
      </c>
      <c r="E93" s="72">
        <v>29.4</v>
      </c>
      <c r="F93" s="73">
        <v>1.5079</v>
      </c>
      <c r="G93" s="73">
        <v>12.8</v>
      </c>
      <c r="H93" s="74">
        <v>4.5999999999999996</v>
      </c>
      <c r="I93" s="75">
        <f t="shared" si="69"/>
        <v>1.4782881252432811</v>
      </c>
      <c r="J93" s="75">
        <f t="shared" si="70"/>
        <v>4.0992081541413299</v>
      </c>
      <c r="K93" s="76">
        <f t="shared" si="48"/>
        <v>36.062772849185585</v>
      </c>
      <c r="L93" s="77">
        <v>0</v>
      </c>
      <c r="M93" s="31"/>
      <c r="N93" s="31"/>
      <c r="O93" s="75">
        <f t="shared" si="49"/>
        <v>1.134218627740277</v>
      </c>
      <c r="P93" s="78">
        <f t="shared" si="50"/>
        <v>0.4</v>
      </c>
      <c r="Q93" s="79">
        <f t="shared" si="51"/>
        <v>1.2054818328796593</v>
      </c>
      <c r="R93" s="72">
        <f t="shared" si="71"/>
        <v>0</v>
      </c>
      <c r="S93" s="79">
        <f t="shared" si="52"/>
        <v>0.91953651834337213</v>
      </c>
      <c r="T93" s="79">
        <f t="shared" si="62"/>
        <v>0.5</v>
      </c>
      <c r="U93" s="79">
        <f t="shared" si="53"/>
        <v>8.0463481656627867E-2</v>
      </c>
      <c r="V93" s="73">
        <f t="shared" si="63"/>
        <v>21.388043718675604</v>
      </c>
      <c r="W93" s="79">
        <f t="shared" si="54"/>
        <v>4.3711162951742565E-2</v>
      </c>
      <c r="X93" s="79">
        <f t="shared" si="55"/>
        <v>3.1149975723109946E-3</v>
      </c>
      <c r="Y93" s="79">
        <f t="shared" si="56"/>
        <v>1.4328988832630575E-2</v>
      </c>
      <c r="Z93" s="79">
        <f t="shared" si="57"/>
        <v>0</v>
      </c>
      <c r="AA93" s="78">
        <f t="shared" si="64"/>
        <v>21.566124365170353</v>
      </c>
      <c r="AB93" s="79">
        <f t="shared" si="58"/>
        <v>1.1373336253125881</v>
      </c>
      <c r="AC93" s="78">
        <f t="shared" si="59"/>
        <v>5.2317346764379051</v>
      </c>
      <c r="AD93" s="79"/>
      <c r="AE93" s="75">
        <f t="shared" si="60"/>
        <v>0.8</v>
      </c>
      <c r="AF93" s="73">
        <f t="shared" si="61"/>
        <v>57.600000000000009</v>
      </c>
      <c r="AG93" s="73">
        <f t="shared" si="74"/>
        <v>61.185658592466098</v>
      </c>
      <c r="AH93" s="73">
        <f t="shared" si="65"/>
        <v>61.185658592466098</v>
      </c>
      <c r="AI93" s="73">
        <f t="shared" si="72"/>
        <v>0</v>
      </c>
      <c r="AJ93" s="79">
        <f t="shared" si="75"/>
        <v>0.94906734953883398</v>
      </c>
      <c r="AK93" s="80">
        <f t="shared" si="76"/>
        <v>1.0795648643993492</v>
      </c>
      <c r="AL93" s="73">
        <f t="shared" si="73"/>
        <v>60.919922292265198</v>
      </c>
      <c r="AM93" s="27"/>
      <c r="AO93" s="35">
        <f t="shared" si="66"/>
        <v>222.01610000000014</v>
      </c>
      <c r="AP93" s="36">
        <f t="shared" si="67"/>
        <v>2383.4605608807988</v>
      </c>
      <c r="AX93" t="s">
        <v>108</v>
      </c>
      <c r="AY93" t="s">
        <v>109</v>
      </c>
    </row>
    <row r="94" spans="1:51" x14ac:dyDescent="0.2">
      <c r="A94" s="31">
        <v>8</v>
      </c>
      <c r="B94" s="31">
        <v>3</v>
      </c>
      <c r="C94" s="31">
        <v>74</v>
      </c>
      <c r="D94" s="31">
        <f t="shared" si="68"/>
        <v>215</v>
      </c>
      <c r="E94" s="72">
        <v>28.9</v>
      </c>
      <c r="F94" s="73">
        <v>1.774</v>
      </c>
      <c r="G94" s="73">
        <v>13.3</v>
      </c>
      <c r="H94" s="74">
        <v>5.5</v>
      </c>
      <c r="I94" s="75">
        <f t="shared" si="69"/>
        <v>1.5274177129026663</v>
      </c>
      <c r="J94" s="75">
        <f t="shared" si="70"/>
        <v>3.9825871656612759</v>
      </c>
      <c r="K94" s="76">
        <f t="shared" si="48"/>
        <v>38.352398814328303</v>
      </c>
      <c r="L94" s="77">
        <v>0</v>
      </c>
      <c r="M94" s="31"/>
      <c r="N94" s="31"/>
      <c r="O94" s="75">
        <f t="shared" si="49"/>
        <v>1.134218627740277</v>
      </c>
      <c r="P94" s="78">
        <f t="shared" si="50"/>
        <v>0.4</v>
      </c>
      <c r="Q94" s="79">
        <f t="shared" si="51"/>
        <v>1.2057119044097895</v>
      </c>
      <c r="R94" s="72">
        <f t="shared" si="71"/>
        <v>122.3713171849322</v>
      </c>
      <c r="S94" s="79">
        <f t="shared" si="52"/>
        <v>0.91929604982677726</v>
      </c>
      <c r="T94" s="79">
        <f t="shared" si="62"/>
        <v>0.5</v>
      </c>
      <c r="U94" s="79">
        <f t="shared" si="53"/>
        <v>8.0703950173222738E-2</v>
      </c>
      <c r="V94" s="73">
        <f t="shared" si="63"/>
        <v>0</v>
      </c>
      <c r="W94" s="79">
        <f t="shared" si="54"/>
        <v>1</v>
      </c>
      <c r="X94" s="79">
        <f t="shared" si="55"/>
        <v>7.149327666951244E-2</v>
      </c>
      <c r="Y94" s="79">
        <f t="shared" si="56"/>
        <v>0.39321302168231842</v>
      </c>
      <c r="Z94" s="79">
        <f t="shared" si="57"/>
        <v>100.80519281976184</v>
      </c>
      <c r="AA94" s="78">
        <f t="shared" si="64"/>
        <v>4.8722896566813318</v>
      </c>
      <c r="AB94" s="79">
        <f t="shared" si="58"/>
        <v>1.2057119044097895</v>
      </c>
      <c r="AC94" s="78">
        <f t="shared" si="59"/>
        <v>6.631415474253842</v>
      </c>
      <c r="AD94" s="79"/>
      <c r="AE94" s="75">
        <f t="shared" si="60"/>
        <v>0.8</v>
      </c>
      <c r="AF94" s="73">
        <f t="shared" si="61"/>
        <v>57.600000000000009</v>
      </c>
      <c r="AG94" s="73">
        <f t="shared" si="74"/>
        <v>6.3656791740529428</v>
      </c>
      <c r="AH94" s="73">
        <f t="shared" si="65"/>
        <v>0</v>
      </c>
      <c r="AI94" s="73">
        <f t="shared" si="72"/>
        <v>0</v>
      </c>
      <c r="AJ94" s="79">
        <f t="shared" si="75"/>
        <v>1</v>
      </c>
      <c r="AK94" s="80">
        <f t="shared" si="76"/>
        <v>1.2057119044097895</v>
      </c>
      <c r="AL94" s="73">
        <f t="shared" si="73"/>
        <v>6.3656791740529428</v>
      </c>
      <c r="AM94" s="27"/>
      <c r="AO94" s="35">
        <f t="shared" si="66"/>
        <v>223.79010000000014</v>
      </c>
      <c r="AP94" s="36">
        <f t="shared" si="67"/>
        <v>2421.8129596951271</v>
      </c>
      <c r="AX94" t="s">
        <v>108</v>
      </c>
      <c r="AY94" t="s">
        <v>109</v>
      </c>
    </row>
    <row r="95" spans="1:51" x14ac:dyDescent="0.2">
      <c r="A95" s="31">
        <v>8</v>
      </c>
      <c r="B95" s="31">
        <v>4</v>
      </c>
      <c r="C95" s="31">
        <v>74</v>
      </c>
      <c r="D95" s="31">
        <f t="shared" si="68"/>
        <v>216</v>
      </c>
      <c r="E95" s="72">
        <v>30.6</v>
      </c>
      <c r="F95" s="73">
        <v>1.774</v>
      </c>
      <c r="G95" s="73">
        <v>10.6</v>
      </c>
      <c r="H95" s="74">
        <v>5.8</v>
      </c>
      <c r="I95" s="75">
        <f t="shared" si="69"/>
        <v>1.278215906569439</v>
      </c>
      <c r="J95" s="75">
        <f t="shared" si="70"/>
        <v>4.3912919467167955</v>
      </c>
      <c r="K95" s="76">
        <f t="shared" si="48"/>
        <v>29.107969182625471</v>
      </c>
      <c r="L95" s="77">
        <v>0</v>
      </c>
      <c r="M95" s="31"/>
      <c r="N95" s="31"/>
      <c r="O95" s="75">
        <f t="shared" si="49"/>
        <v>1.134218627740277</v>
      </c>
      <c r="P95" s="78">
        <f t="shared" si="50"/>
        <v>0.4</v>
      </c>
      <c r="Q95" s="79">
        <f t="shared" si="51"/>
        <v>1.2259151774526669</v>
      </c>
      <c r="R95" s="72">
        <f t="shared" si="71"/>
        <v>0</v>
      </c>
      <c r="S95" s="79">
        <f t="shared" si="52"/>
        <v>0.89862036330533535</v>
      </c>
      <c r="T95" s="79">
        <f t="shared" si="62"/>
        <v>0.5</v>
      </c>
      <c r="U95" s="79">
        <f t="shared" si="53"/>
        <v>0.10137963669466465</v>
      </c>
      <c r="V95" s="73">
        <f t="shared" si="63"/>
        <v>4.8722896566813318</v>
      </c>
      <c r="W95" s="79">
        <f t="shared" si="54"/>
        <v>1</v>
      </c>
      <c r="X95" s="79">
        <f t="shared" si="55"/>
        <v>9.169654971238983E-2</v>
      </c>
      <c r="Y95" s="79">
        <f t="shared" si="56"/>
        <v>0.53183998833186097</v>
      </c>
      <c r="Z95" s="79">
        <f t="shared" si="57"/>
        <v>0</v>
      </c>
      <c r="AA95" s="78">
        <f t="shared" si="64"/>
        <v>10.118313470454284</v>
      </c>
      <c r="AB95" s="79">
        <f t="shared" si="58"/>
        <v>1.2259151774526669</v>
      </c>
      <c r="AC95" s="78">
        <f t="shared" si="59"/>
        <v>7.1103080292254672</v>
      </c>
      <c r="AD95" s="79"/>
      <c r="AE95" s="75">
        <f t="shared" si="60"/>
        <v>0.8</v>
      </c>
      <c r="AF95" s="73">
        <f t="shared" si="61"/>
        <v>57.600000000000009</v>
      </c>
      <c r="AG95" s="73">
        <f t="shared" si="74"/>
        <v>13.475987203278411</v>
      </c>
      <c r="AH95" s="73">
        <f t="shared" si="65"/>
        <v>0</v>
      </c>
      <c r="AI95" s="73">
        <f t="shared" si="72"/>
        <v>0</v>
      </c>
      <c r="AJ95" s="79">
        <f t="shared" si="75"/>
        <v>1</v>
      </c>
      <c r="AK95" s="80">
        <f t="shared" si="76"/>
        <v>1.2259151774526669</v>
      </c>
      <c r="AL95" s="73">
        <f t="shared" si="73"/>
        <v>13.475987203278411</v>
      </c>
      <c r="AM95" s="27"/>
      <c r="AO95" s="35">
        <f t="shared" si="66"/>
        <v>225.56410000000014</v>
      </c>
      <c r="AP95" s="36">
        <f t="shared" si="67"/>
        <v>2450.9209288777524</v>
      </c>
      <c r="AX95" t="s">
        <v>108</v>
      </c>
      <c r="AY95" t="s">
        <v>109</v>
      </c>
    </row>
    <row r="96" spans="1:51" x14ac:dyDescent="0.2">
      <c r="A96" s="31">
        <v>8</v>
      </c>
      <c r="B96" s="31">
        <v>5</v>
      </c>
      <c r="C96" s="31">
        <v>74</v>
      </c>
      <c r="D96" s="31">
        <f t="shared" si="68"/>
        <v>217</v>
      </c>
      <c r="E96" s="72">
        <v>32.200000000000003</v>
      </c>
      <c r="F96" s="73">
        <v>1.774</v>
      </c>
      <c r="G96" s="73">
        <v>9.4</v>
      </c>
      <c r="H96" s="74">
        <v>5.9</v>
      </c>
      <c r="I96" s="75">
        <f t="shared" si="69"/>
        <v>1.1794549173707165</v>
      </c>
      <c r="J96" s="75">
        <f t="shared" si="70"/>
        <v>4.8087773652629577</v>
      </c>
      <c r="K96" s="76">
        <f t="shared" si="48"/>
        <v>24.527126705651106</v>
      </c>
      <c r="L96" s="77">
        <v>0</v>
      </c>
      <c r="M96" s="31"/>
      <c r="N96" s="31"/>
      <c r="O96" s="75">
        <f t="shared" si="49"/>
        <v>1.134218627740277</v>
      </c>
      <c r="P96" s="78">
        <f t="shared" si="50"/>
        <v>0.4</v>
      </c>
      <c r="Q96" s="79">
        <f t="shared" si="51"/>
        <v>1.2359263966425822</v>
      </c>
      <c r="R96" s="72">
        <f t="shared" si="71"/>
        <v>0</v>
      </c>
      <c r="S96" s="79">
        <f t="shared" si="52"/>
        <v>0.88868823024302457</v>
      </c>
      <c r="T96" s="79">
        <f t="shared" si="62"/>
        <v>0.5</v>
      </c>
      <c r="U96" s="79">
        <f t="shared" si="53"/>
        <v>0.11131176975697543</v>
      </c>
      <c r="V96" s="73">
        <f t="shared" si="63"/>
        <v>10.118313470454284</v>
      </c>
      <c r="W96" s="79">
        <f t="shared" si="54"/>
        <v>0.84869189496755115</v>
      </c>
      <c r="X96" s="79">
        <f t="shared" si="55"/>
        <v>8.6318559122619126E-2</v>
      </c>
      <c r="Y96" s="79">
        <f t="shared" si="56"/>
        <v>0.50927949882345291</v>
      </c>
      <c r="Z96" s="79">
        <f t="shared" si="57"/>
        <v>0</v>
      </c>
      <c r="AA96" s="78">
        <f t="shared" si="64"/>
        <v>14.693566383379412</v>
      </c>
      <c r="AB96" s="79">
        <f t="shared" si="58"/>
        <v>1.2205371868628963</v>
      </c>
      <c r="AC96" s="78">
        <f t="shared" si="59"/>
        <v>7.2011694024910886</v>
      </c>
      <c r="AD96" s="79"/>
      <c r="AE96" s="75">
        <f t="shared" si="60"/>
        <v>0.8</v>
      </c>
      <c r="AF96" s="73">
        <f t="shared" si="61"/>
        <v>57.600000000000009</v>
      </c>
      <c r="AG96" s="73">
        <f t="shared" si="74"/>
        <v>20.6771566057695</v>
      </c>
      <c r="AH96" s="73">
        <f t="shared" si="65"/>
        <v>0</v>
      </c>
      <c r="AI96" s="73">
        <f t="shared" si="72"/>
        <v>0</v>
      </c>
      <c r="AJ96" s="79">
        <f t="shared" si="75"/>
        <v>1</v>
      </c>
      <c r="AK96" s="80">
        <f t="shared" si="76"/>
        <v>1.2205371868628963</v>
      </c>
      <c r="AL96" s="73">
        <f t="shared" si="73"/>
        <v>20.6771566057695</v>
      </c>
      <c r="AM96" s="27"/>
      <c r="AO96" s="35">
        <f t="shared" si="66"/>
        <v>227.33810000000014</v>
      </c>
      <c r="AP96" s="36">
        <f t="shared" si="67"/>
        <v>2475.4480555834034</v>
      </c>
      <c r="AX96" t="s">
        <v>108</v>
      </c>
      <c r="AY96" t="s">
        <v>109</v>
      </c>
    </row>
    <row r="97" spans="1:51" x14ac:dyDescent="0.2">
      <c r="A97" s="31">
        <v>8</v>
      </c>
      <c r="B97" s="31">
        <v>6</v>
      </c>
      <c r="C97" s="31">
        <v>74</v>
      </c>
      <c r="D97" s="31">
        <f t="shared" si="68"/>
        <v>218</v>
      </c>
      <c r="E97" s="72">
        <v>24.4</v>
      </c>
      <c r="F97" s="73">
        <v>3.1044999999999998</v>
      </c>
      <c r="G97" s="73">
        <v>12.8</v>
      </c>
      <c r="H97" s="74">
        <v>4.2</v>
      </c>
      <c r="I97" s="75">
        <f t="shared" si="69"/>
        <v>1.4782881252432811</v>
      </c>
      <c r="J97" s="75">
        <f t="shared" si="70"/>
        <v>3.0563126530167612</v>
      </c>
      <c r="K97" s="76">
        <f t="shared" si="48"/>
        <v>48.36835406168683</v>
      </c>
      <c r="L97" s="77">
        <v>0.85</v>
      </c>
      <c r="M97" s="31"/>
      <c r="N97" s="31"/>
      <c r="O97" s="75">
        <f t="shared" si="49"/>
        <v>1.134218627740277</v>
      </c>
      <c r="P97" s="78">
        <f t="shared" si="50"/>
        <v>0.4</v>
      </c>
      <c r="Q97" s="79">
        <f t="shared" si="51"/>
        <v>1.2099922133072269</v>
      </c>
      <c r="R97" s="72">
        <f t="shared" si="71"/>
        <v>0</v>
      </c>
      <c r="S97" s="79">
        <f t="shared" si="52"/>
        <v>0.91484324682541862</v>
      </c>
      <c r="T97" s="79">
        <f t="shared" si="62"/>
        <v>1</v>
      </c>
      <c r="U97" s="79">
        <f t="shared" si="53"/>
        <v>8.5156753174581379E-2</v>
      </c>
      <c r="V97" s="73">
        <f t="shared" si="63"/>
        <v>13.843566383379413</v>
      </c>
      <c r="W97" s="79">
        <f t="shared" si="54"/>
        <v>0.58260240118718476</v>
      </c>
      <c r="X97" s="79">
        <f t="shared" si="55"/>
        <v>4.4145872897867623E-2</v>
      </c>
      <c r="Y97" s="79">
        <f t="shared" si="56"/>
        <v>0.18541266617104402</v>
      </c>
      <c r="Z97" s="79">
        <f t="shared" si="57"/>
        <v>0</v>
      </c>
      <c r="AA97" s="78">
        <f t="shared" si="64"/>
        <v>16.020876570287623</v>
      </c>
      <c r="AB97" s="79">
        <f t="shared" si="58"/>
        <v>1.1783645006381447</v>
      </c>
      <c r="AC97" s="78">
        <f t="shared" si="59"/>
        <v>4.9491309026802082</v>
      </c>
      <c r="AD97" s="79"/>
      <c r="AE97" s="75">
        <f t="shared" si="60"/>
        <v>0.8</v>
      </c>
      <c r="AF97" s="73">
        <f t="shared" si="61"/>
        <v>57.600000000000009</v>
      </c>
      <c r="AG97" s="73">
        <f t="shared" si="74"/>
        <v>24.776287508449705</v>
      </c>
      <c r="AH97" s="73">
        <f t="shared" si="65"/>
        <v>0</v>
      </c>
      <c r="AI97" s="73">
        <f t="shared" si="72"/>
        <v>0</v>
      </c>
      <c r="AJ97" s="79">
        <f t="shared" si="75"/>
        <v>1</v>
      </c>
      <c r="AK97" s="80">
        <f t="shared" si="76"/>
        <v>1.1783645006381447</v>
      </c>
      <c r="AL97" s="73">
        <f t="shared" si="73"/>
        <v>24.776287508449705</v>
      </c>
      <c r="AM97" s="27"/>
      <c r="AO97" s="35">
        <f t="shared" si="66"/>
        <v>230.44260000000014</v>
      </c>
      <c r="AP97" s="36">
        <f t="shared" si="67"/>
        <v>2523.8164096450901</v>
      </c>
      <c r="AX97" t="s">
        <v>108</v>
      </c>
      <c r="AY97" t="s">
        <v>109</v>
      </c>
    </row>
    <row r="98" spans="1:51" x14ac:dyDescent="0.2">
      <c r="A98" s="31">
        <v>8</v>
      </c>
      <c r="B98" s="31">
        <v>7</v>
      </c>
      <c r="C98" s="31">
        <v>74</v>
      </c>
      <c r="D98" s="31">
        <f t="shared" si="68"/>
        <v>219</v>
      </c>
      <c r="E98" s="72">
        <v>25.6</v>
      </c>
      <c r="F98" s="73">
        <v>1.6853</v>
      </c>
      <c r="G98" s="73">
        <v>11.1</v>
      </c>
      <c r="H98" s="74">
        <v>3.8</v>
      </c>
      <c r="I98" s="75">
        <f t="shared" si="69"/>
        <v>1.3214654993101305</v>
      </c>
      <c r="J98" s="75">
        <f t="shared" si="70"/>
        <v>3.2827711697769288</v>
      </c>
      <c r="K98" s="76">
        <f t="shared" si="48"/>
        <v>40.254572462323864</v>
      </c>
      <c r="L98" s="77">
        <v>1.02</v>
      </c>
      <c r="M98" s="31"/>
      <c r="N98" s="31"/>
      <c r="O98" s="75">
        <f t="shared" si="49"/>
        <v>1.134218627740277</v>
      </c>
      <c r="P98" s="78">
        <f t="shared" si="50"/>
        <v>0.4</v>
      </c>
      <c r="Q98" s="79">
        <f t="shared" si="51"/>
        <v>1.1998101442548474</v>
      </c>
      <c r="R98" s="72">
        <f t="shared" si="71"/>
        <v>0</v>
      </c>
      <c r="S98" s="79">
        <f t="shared" si="52"/>
        <v>0.92550118357035438</v>
      </c>
      <c r="T98" s="79">
        <f t="shared" si="62"/>
        <v>1</v>
      </c>
      <c r="U98" s="79">
        <f t="shared" si="53"/>
        <v>7.449881642964562E-2</v>
      </c>
      <c r="V98" s="73">
        <f t="shared" si="63"/>
        <v>15.000876570287623</v>
      </c>
      <c r="W98" s="79">
        <f t="shared" si="54"/>
        <v>0.49993738783659836</v>
      </c>
      <c r="X98" s="79">
        <f t="shared" si="55"/>
        <v>3.2791651430535432E-2</v>
      </c>
      <c r="Y98" s="79">
        <f t="shared" si="56"/>
        <v>0.12460827543603463</v>
      </c>
      <c r="Z98" s="79">
        <f t="shared" si="57"/>
        <v>0</v>
      </c>
      <c r="AA98" s="78">
        <f t="shared" si="64"/>
        <v>16.673497444120038</v>
      </c>
      <c r="AB98" s="79">
        <f t="shared" si="58"/>
        <v>1.1670102791708126</v>
      </c>
      <c r="AC98" s="78">
        <f t="shared" si="59"/>
        <v>4.4346390608490873</v>
      </c>
      <c r="AD98" s="79"/>
      <c r="AE98" s="75">
        <f t="shared" si="60"/>
        <v>0.8</v>
      </c>
      <c r="AF98" s="73">
        <f t="shared" si="61"/>
        <v>57.600000000000009</v>
      </c>
      <c r="AG98" s="73">
        <f t="shared" si="74"/>
        <v>28.190926569298792</v>
      </c>
      <c r="AH98" s="73">
        <f t="shared" si="65"/>
        <v>0</v>
      </c>
      <c r="AI98" s="73">
        <f t="shared" si="72"/>
        <v>0</v>
      </c>
      <c r="AJ98" s="79">
        <f t="shared" si="75"/>
        <v>1</v>
      </c>
      <c r="AK98" s="80">
        <f t="shared" si="76"/>
        <v>1.1670102791708126</v>
      </c>
      <c r="AL98" s="73">
        <f t="shared" si="73"/>
        <v>28.190926569298792</v>
      </c>
      <c r="AM98" s="27"/>
      <c r="AO98" s="35">
        <f t="shared" si="66"/>
        <v>232.12790000000015</v>
      </c>
      <c r="AP98" s="36">
        <f t="shared" si="67"/>
        <v>2564.0709821074138</v>
      </c>
      <c r="AY98" t="s">
        <v>109</v>
      </c>
    </row>
    <row r="99" spans="1:51" x14ac:dyDescent="0.2">
      <c r="A99" s="31">
        <v>8</v>
      </c>
      <c r="B99" s="31">
        <v>8</v>
      </c>
      <c r="C99" s="31">
        <v>74</v>
      </c>
      <c r="D99" s="31">
        <f t="shared" si="68"/>
        <v>220</v>
      </c>
      <c r="E99" s="72">
        <v>23.9</v>
      </c>
      <c r="F99" s="73">
        <v>2.4836</v>
      </c>
      <c r="G99" s="73">
        <v>5.6</v>
      </c>
      <c r="H99" s="74">
        <v>5.6</v>
      </c>
      <c r="I99" s="75">
        <f t="shared" si="69"/>
        <v>0.90952746275151153</v>
      </c>
      <c r="J99" s="75">
        <f t="shared" si="70"/>
        <v>2.9660542018616081</v>
      </c>
      <c r="K99" s="76">
        <f t="shared" si="48"/>
        <v>30.664559743401103</v>
      </c>
      <c r="L99" s="77">
        <v>0</v>
      </c>
      <c r="M99" s="31"/>
      <c r="N99" s="31"/>
      <c r="O99" s="75">
        <f t="shared" si="49"/>
        <v>1.134218627740277</v>
      </c>
      <c r="P99" s="78">
        <f t="shared" si="50"/>
        <v>0.4</v>
      </c>
      <c r="Q99" s="79">
        <f t="shared" si="51"/>
        <v>1.2364705024140992</v>
      </c>
      <c r="R99" s="72">
        <f t="shared" si="71"/>
        <v>0</v>
      </c>
      <c r="S99" s="79">
        <f t="shared" si="52"/>
        <v>0.88815418959479786</v>
      </c>
      <c r="T99" s="79">
        <f t="shared" si="62"/>
        <v>1</v>
      </c>
      <c r="U99" s="79">
        <f t="shared" si="53"/>
        <v>0.11184581040520214</v>
      </c>
      <c r="V99" s="73">
        <f t="shared" si="63"/>
        <v>16.673497444120038</v>
      </c>
      <c r="W99" s="79">
        <f t="shared" si="54"/>
        <v>0.38046446827714014</v>
      </c>
      <c r="X99" s="79">
        <f t="shared" si="55"/>
        <v>3.8903205128116507E-2</v>
      </c>
      <c r="Y99" s="79">
        <f t="shared" si="56"/>
        <v>0.21785794871745243</v>
      </c>
      <c r="Z99" s="79">
        <f t="shared" si="57"/>
        <v>0</v>
      </c>
      <c r="AA99" s="78">
        <f t="shared" si="64"/>
        <v>18.621339280378212</v>
      </c>
      <c r="AB99" s="79">
        <f t="shared" si="58"/>
        <v>1.1731218328683934</v>
      </c>
      <c r="AC99" s="78">
        <f t="shared" si="59"/>
        <v>6.5694822640630033</v>
      </c>
      <c r="AD99" s="79"/>
      <c r="AE99" s="75">
        <f t="shared" si="60"/>
        <v>0.8</v>
      </c>
      <c r="AF99" s="73">
        <f t="shared" si="61"/>
        <v>57.600000000000009</v>
      </c>
      <c r="AG99" s="73">
        <f t="shared" si="74"/>
        <v>34.760408833361794</v>
      </c>
      <c r="AH99" s="73">
        <f t="shared" si="65"/>
        <v>0</v>
      </c>
      <c r="AI99" s="73">
        <f t="shared" si="72"/>
        <v>0</v>
      </c>
      <c r="AJ99" s="79">
        <f t="shared" si="75"/>
        <v>1</v>
      </c>
      <c r="AK99" s="80">
        <f t="shared" si="76"/>
        <v>1.1731218328683934</v>
      </c>
      <c r="AL99" s="73">
        <f t="shared" si="73"/>
        <v>34.760408833361794</v>
      </c>
      <c r="AM99" s="27"/>
      <c r="AO99" s="35">
        <f t="shared" si="66"/>
        <v>234.61150000000015</v>
      </c>
      <c r="AP99" s="36">
        <f t="shared" si="67"/>
        <v>2594.735541850815</v>
      </c>
      <c r="AX99" t="s">
        <v>108</v>
      </c>
      <c r="AY99" t="s">
        <v>109</v>
      </c>
    </row>
    <row r="100" spans="1:51" x14ac:dyDescent="0.2">
      <c r="A100" s="31">
        <v>8</v>
      </c>
      <c r="B100" s="31">
        <v>9</v>
      </c>
      <c r="C100" s="31">
        <v>74</v>
      </c>
      <c r="D100" s="31">
        <f t="shared" si="68"/>
        <v>221</v>
      </c>
      <c r="E100" s="72">
        <v>22.8</v>
      </c>
      <c r="F100" s="73">
        <v>2.3062</v>
      </c>
      <c r="G100" s="73">
        <v>5.6</v>
      </c>
      <c r="H100" s="74">
        <v>5.0999999999999996</v>
      </c>
      <c r="I100" s="75">
        <f t="shared" si="69"/>
        <v>0.90952746275151153</v>
      </c>
      <c r="J100" s="75">
        <f t="shared" si="70"/>
        <v>2.7756312335019815</v>
      </c>
      <c r="K100" s="76">
        <f t="shared" si="48"/>
        <v>32.768310565664422</v>
      </c>
      <c r="L100" s="77">
        <v>0</v>
      </c>
      <c r="M100" s="31"/>
      <c r="N100" s="31"/>
      <c r="O100" s="75">
        <f t="shared" si="49"/>
        <v>1.134218627740277</v>
      </c>
      <c r="P100" s="78">
        <f t="shared" si="50"/>
        <v>0.4</v>
      </c>
      <c r="Q100" s="79">
        <f t="shared" si="51"/>
        <v>1.2283835569783048</v>
      </c>
      <c r="R100" s="72">
        <f t="shared" si="71"/>
        <v>0</v>
      </c>
      <c r="S100" s="79">
        <f t="shared" si="52"/>
        <v>0.89615263865376282</v>
      </c>
      <c r="T100" s="79">
        <f t="shared" si="62"/>
        <v>1</v>
      </c>
      <c r="U100" s="79">
        <f t="shared" si="53"/>
        <v>0.10384736134623718</v>
      </c>
      <c r="V100" s="73">
        <f t="shared" si="63"/>
        <v>18.621339280378212</v>
      </c>
      <c r="W100" s="79">
        <f t="shared" si="54"/>
        <v>0.24133290854441342</v>
      </c>
      <c r="X100" s="79">
        <f t="shared" si="55"/>
        <v>2.2725096255892117E-2</v>
      </c>
      <c r="Y100" s="79">
        <f t="shared" si="56"/>
        <v>0.11589799090504979</v>
      </c>
      <c r="Z100" s="79">
        <f t="shared" si="57"/>
        <v>0</v>
      </c>
      <c r="AA100" s="78">
        <f t="shared" si="64"/>
        <v>19.737381030525668</v>
      </c>
      <c r="AB100" s="79">
        <f t="shared" si="58"/>
        <v>1.1569437239961691</v>
      </c>
      <c r="AC100" s="78">
        <f t="shared" si="59"/>
        <v>5.9004129923804616</v>
      </c>
      <c r="AD100" s="79"/>
      <c r="AE100" s="75">
        <f t="shared" si="60"/>
        <v>0.8</v>
      </c>
      <c r="AF100" s="73">
        <f t="shared" si="61"/>
        <v>57.600000000000009</v>
      </c>
      <c r="AG100" s="73">
        <f t="shared" si="74"/>
        <v>40.660821825742254</v>
      </c>
      <c r="AH100" s="73">
        <f t="shared" si="65"/>
        <v>0</v>
      </c>
      <c r="AI100" s="73">
        <f t="shared" si="72"/>
        <v>0</v>
      </c>
      <c r="AJ100" s="79">
        <f t="shared" si="75"/>
        <v>1</v>
      </c>
      <c r="AK100" s="80">
        <f t="shared" si="76"/>
        <v>1.1569437239961691</v>
      </c>
      <c r="AL100" s="73">
        <f t="shared" si="73"/>
        <v>40.660821825742254</v>
      </c>
      <c r="AM100" s="27"/>
      <c r="AO100" s="35">
        <f t="shared" si="66"/>
        <v>236.91770000000014</v>
      </c>
      <c r="AP100" s="36">
        <f t="shared" si="67"/>
        <v>2627.5038524164793</v>
      </c>
      <c r="AX100" t="s">
        <v>108</v>
      </c>
      <c r="AY100" t="s">
        <v>109</v>
      </c>
    </row>
    <row r="101" spans="1:51" x14ac:dyDescent="0.2">
      <c r="A101" s="31">
        <v>8</v>
      </c>
      <c r="B101" s="31">
        <v>10</v>
      </c>
      <c r="C101" s="31">
        <v>74</v>
      </c>
      <c r="D101" s="31">
        <f t="shared" si="68"/>
        <v>222</v>
      </c>
      <c r="E101" s="72">
        <v>26.1</v>
      </c>
      <c r="F101" s="73">
        <v>2.3949000000000003</v>
      </c>
      <c r="G101" s="73">
        <v>5.6</v>
      </c>
      <c r="H101" s="74">
        <v>5.5</v>
      </c>
      <c r="I101" s="75">
        <f t="shared" si="69"/>
        <v>0.90952746275151153</v>
      </c>
      <c r="J101" s="75">
        <f t="shared" si="70"/>
        <v>3.3813618118460984</v>
      </c>
      <c r="K101" s="76">
        <f t="shared" si="48"/>
        <v>26.898259144144742</v>
      </c>
      <c r="L101" s="77">
        <v>0</v>
      </c>
      <c r="M101" s="31"/>
      <c r="N101" s="31"/>
      <c r="O101" s="75">
        <f t="shared" si="49"/>
        <v>1.134218627740277</v>
      </c>
      <c r="P101" s="78">
        <f t="shared" si="50"/>
        <v>0.4</v>
      </c>
      <c r="Q101" s="79">
        <f t="shared" si="51"/>
        <v>1.2429569303374144</v>
      </c>
      <c r="R101" s="72">
        <f t="shared" si="71"/>
        <v>0</v>
      </c>
      <c r="S101" s="79">
        <f t="shared" si="52"/>
        <v>0.8818327799537331</v>
      </c>
      <c r="T101" s="79">
        <f t="shared" si="62"/>
        <v>1</v>
      </c>
      <c r="U101" s="79">
        <f t="shared" si="53"/>
        <v>0.1181672200462669</v>
      </c>
      <c r="V101" s="73">
        <f t="shared" si="63"/>
        <v>19.737381030525668</v>
      </c>
      <c r="W101" s="79">
        <f t="shared" si="54"/>
        <v>0.16161564067673798</v>
      </c>
      <c r="X101" s="79">
        <f t="shared" si="55"/>
        <v>1.7573810440337352E-2</v>
      </c>
      <c r="Y101" s="79">
        <f t="shared" si="56"/>
        <v>9.665595742185544E-2</v>
      </c>
      <c r="Z101" s="79">
        <f t="shared" si="57"/>
        <v>0</v>
      </c>
      <c r="AA101" s="78">
        <f t="shared" si="64"/>
        <v>20.555340168296794</v>
      </c>
      <c r="AB101" s="79">
        <f t="shared" si="58"/>
        <v>1.1517924381806144</v>
      </c>
      <c r="AC101" s="78">
        <f t="shared" si="59"/>
        <v>6.3348584099933793</v>
      </c>
      <c r="AD101" s="79"/>
      <c r="AE101" s="75">
        <f t="shared" si="60"/>
        <v>0.8</v>
      </c>
      <c r="AF101" s="73">
        <f t="shared" si="61"/>
        <v>57.600000000000009</v>
      </c>
      <c r="AG101" s="73">
        <f t="shared" si="74"/>
        <v>46.995680235735634</v>
      </c>
      <c r="AH101" s="73">
        <f t="shared" si="65"/>
        <v>0</v>
      </c>
      <c r="AI101" s="73">
        <f t="shared" si="72"/>
        <v>0</v>
      </c>
      <c r="AJ101" s="79">
        <f t="shared" si="75"/>
        <v>1</v>
      </c>
      <c r="AK101" s="80">
        <f t="shared" si="76"/>
        <v>1.1517924381806144</v>
      </c>
      <c r="AL101" s="73">
        <f t="shared" si="73"/>
        <v>46.995680235735634</v>
      </c>
      <c r="AM101" s="27"/>
      <c r="AO101" s="35">
        <f t="shared" si="66"/>
        <v>239.31260000000015</v>
      </c>
      <c r="AP101" s="36">
        <f t="shared" si="67"/>
        <v>2654.4021115606242</v>
      </c>
      <c r="AX101" t="s">
        <v>108</v>
      </c>
      <c r="AY101" t="s">
        <v>109</v>
      </c>
    </row>
    <row r="102" spans="1:51" x14ac:dyDescent="0.2">
      <c r="A102" s="31">
        <v>8</v>
      </c>
      <c r="B102" s="31">
        <v>11</v>
      </c>
      <c r="C102" s="31">
        <v>74</v>
      </c>
      <c r="D102" s="31">
        <f t="shared" si="68"/>
        <v>223</v>
      </c>
      <c r="E102" s="72">
        <v>28.3</v>
      </c>
      <c r="F102" s="73">
        <v>1.8627</v>
      </c>
      <c r="G102" s="73">
        <v>7.2</v>
      </c>
      <c r="H102" s="74">
        <v>5.2</v>
      </c>
      <c r="I102" s="75">
        <f t="shared" si="69"/>
        <v>1.0157006922779299</v>
      </c>
      <c r="J102" s="75">
        <f t="shared" si="70"/>
        <v>3.8464613723885481</v>
      </c>
      <c r="K102" s="76">
        <f t="shared" si="48"/>
        <v>26.406106650882794</v>
      </c>
      <c r="L102" s="77">
        <v>0</v>
      </c>
      <c r="M102" s="31"/>
      <c r="N102" s="31"/>
      <c r="O102" s="75">
        <f t="shared" si="49"/>
        <v>1.0900076963532632</v>
      </c>
      <c r="P102" s="78">
        <f t="shared" si="50"/>
        <v>0.4</v>
      </c>
      <c r="Q102" s="79">
        <f t="shared" si="51"/>
        <v>1.2335646206460833</v>
      </c>
      <c r="R102" s="72">
        <f t="shared" si="71"/>
        <v>0</v>
      </c>
      <c r="S102" s="79">
        <f t="shared" si="52"/>
        <v>0.8432025505016606</v>
      </c>
      <c r="T102" s="79">
        <f t="shared" si="62"/>
        <v>1</v>
      </c>
      <c r="U102" s="79">
        <f t="shared" si="53"/>
        <v>0.1567974494983394</v>
      </c>
      <c r="V102" s="73">
        <f t="shared" si="63"/>
        <v>20.555340168296794</v>
      </c>
      <c r="W102" s="79">
        <f t="shared" si="54"/>
        <v>0.1031899879788004</v>
      </c>
      <c r="X102" s="79">
        <f t="shared" si="55"/>
        <v>1.4813637292049663E-2</v>
      </c>
      <c r="Y102" s="79">
        <f t="shared" si="56"/>
        <v>7.7030913918658253E-2</v>
      </c>
      <c r="Z102" s="79">
        <f t="shared" si="57"/>
        <v>0</v>
      </c>
      <c r="AA102" s="78">
        <f t="shared" si="64"/>
        <v>21.046616743044101</v>
      </c>
      <c r="AB102" s="79">
        <f t="shared" si="58"/>
        <v>1.104821333645313</v>
      </c>
      <c r="AC102" s="78">
        <f t="shared" si="59"/>
        <v>5.7450709349556277</v>
      </c>
      <c r="AD102" s="79"/>
      <c r="AE102" s="75">
        <f t="shared" si="60"/>
        <v>0.8</v>
      </c>
      <c r="AF102" s="73">
        <f t="shared" si="61"/>
        <v>57.600000000000009</v>
      </c>
      <c r="AG102" s="73">
        <f t="shared" si="74"/>
        <v>52.740751170691262</v>
      </c>
      <c r="AH102" s="73">
        <f t="shared" si="65"/>
        <v>0</v>
      </c>
      <c r="AI102" s="73">
        <f t="shared" si="72"/>
        <v>0</v>
      </c>
      <c r="AJ102" s="79">
        <f t="shared" si="75"/>
        <v>1</v>
      </c>
      <c r="AK102" s="80">
        <f t="shared" si="76"/>
        <v>1.104821333645313</v>
      </c>
      <c r="AL102" s="73">
        <f t="shared" si="73"/>
        <v>52.740751170691262</v>
      </c>
      <c r="AM102" s="27"/>
      <c r="AO102" s="35">
        <f t="shared" si="66"/>
        <v>241.17530000000014</v>
      </c>
      <c r="AP102" s="36">
        <f t="shared" si="67"/>
        <v>2680.8082182115072</v>
      </c>
      <c r="AX102" t="s">
        <v>108</v>
      </c>
      <c r="AY102" t="s">
        <v>109</v>
      </c>
    </row>
    <row r="103" spans="1:51" x14ac:dyDescent="0.2">
      <c r="A103" s="31">
        <v>8</v>
      </c>
      <c r="B103" s="31">
        <v>12</v>
      </c>
      <c r="C103" s="31">
        <v>74</v>
      </c>
      <c r="D103" s="31">
        <f t="shared" si="68"/>
        <v>224</v>
      </c>
      <c r="E103" s="72">
        <v>29.4</v>
      </c>
      <c r="F103" s="73">
        <v>2.3062</v>
      </c>
      <c r="G103" s="73">
        <v>7.2</v>
      </c>
      <c r="H103" s="74">
        <v>5.7</v>
      </c>
      <c r="I103" s="75">
        <f t="shared" si="69"/>
        <v>1.0157006922779299</v>
      </c>
      <c r="J103" s="75">
        <f t="shared" si="70"/>
        <v>4.0992081541413299</v>
      </c>
      <c r="K103" s="76">
        <f t="shared" si="48"/>
        <v>24.777973064182952</v>
      </c>
      <c r="L103" s="77">
        <v>0</v>
      </c>
      <c r="M103" s="31"/>
      <c r="N103" s="31"/>
      <c r="O103" s="75">
        <f t="shared" si="49"/>
        <v>1.0457967649662494</v>
      </c>
      <c r="P103" s="78">
        <f t="shared" si="50"/>
        <v>0.4</v>
      </c>
      <c r="Q103" s="79">
        <f t="shared" si="51"/>
        <v>1.245846069721499</v>
      </c>
      <c r="R103" s="72">
        <f t="shared" si="71"/>
        <v>0</v>
      </c>
      <c r="S103" s="79">
        <f t="shared" si="52"/>
        <v>0.78514871172496259</v>
      </c>
      <c r="T103" s="79">
        <f t="shared" si="62"/>
        <v>1</v>
      </c>
      <c r="U103" s="79">
        <f t="shared" si="53"/>
        <v>0.21485128827503741</v>
      </c>
      <c r="V103" s="73">
        <f t="shared" si="63"/>
        <v>21.046616743044101</v>
      </c>
      <c r="W103" s="79">
        <f t="shared" si="54"/>
        <v>6.8098804068278493E-2</v>
      </c>
      <c r="X103" s="79">
        <f t="shared" si="55"/>
        <v>1.3623118408523077E-2</v>
      </c>
      <c r="Y103" s="79">
        <f t="shared" si="56"/>
        <v>7.7651774928581538E-2</v>
      </c>
      <c r="Z103" s="79">
        <f t="shared" si="57"/>
        <v>0</v>
      </c>
      <c r="AA103" s="78">
        <f t="shared" si="64"/>
        <v>21.408037777807351</v>
      </c>
      <c r="AB103" s="79">
        <f t="shared" si="58"/>
        <v>1.0594198833747726</v>
      </c>
      <c r="AC103" s="78">
        <f t="shared" si="59"/>
        <v>6.0386933352362036</v>
      </c>
      <c r="AD103" s="79"/>
      <c r="AE103" s="75">
        <f t="shared" si="60"/>
        <v>0.8</v>
      </c>
      <c r="AF103" s="73">
        <f t="shared" si="61"/>
        <v>57.600000000000009</v>
      </c>
      <c r="AG103" s="73">
        <f t="shared" si="74"/>
        <v>58.779444505927465</v>
      </c>
      <c r="AH103" s="73">
        <f t="shared" si="65"/>
        <v>58.779444505927465</v>
      </c>
      <c r="AI103" s="73">
        <f t="shared" si="72"/>
        <v>0</v>
      </c>
      <c r="AJ103" s="79">
        <f t="shared" si="75"/>
        <v>0.98324652690443948</v>
      </c>
      <c r="AK103" s="80">
        <f t="shared" si="76"/>
        <v>1.0418991554094863</v>
      </c>
      <c r="AL103" s="73">
        <f t="shared" si="73"/>
        <v>58.679576356525331</v>
      </c>
      <c r="AM103" s="27"/>
      <c r="AO103" s="35">
        <f t="shared" si="66"/>
        <v>243.48150000000012</v>
      </c>
      <c r="AP103" s="36">
        <f t="shared" si="67"/>
        <v>2705.58619127569</v>
      </c>
      <c r="AX103" t="s">
        <v>108</v>
      </c>
      <c r="AY103" t="s">
        <v>109</v>
      </c>
    </row>
    <row r="104" spans="1:51" x14ac:dyDescent="0.2">
      <c r="A104" s="31">
        <v>8</v>
      </c>
      <c r="B104" s="31">
        <v>13</v>
      </c>
      <c r="C104" s="31">
        <v>74</v>
      </c>
      <c r="D104" s="31">
        <f t="shared" si="68"/>
        <v>225</v>
      </c>
      <c r="E104" s="72">
        <v>27.2</v>
      </c>
      <c r="F104" s="73">
        <v>2.3949000000000003</v>
      </c>
      <c r="G104" s="73">
        <v>6.1</v>
      </c>
      <c r="H104" s="74">
        <v>5.0999999999999996</v>
      </c>
      <c r="I104" s="75">
        <f t="shared" si="69"/>
        <v>0.94160312126902845</v>
      </c>
      <c r="J104" s="75">
        <f t="shared" si="70"/>
        <v>3.6073883025255133</v>
      </c>
      <c r="K104" s="76">
        <f t="shared" si="48"/>
        <v>26.102072810121857</v>
      </c>
      <c r="L104" s="77">
        <v>0</v>
      </c>
      <c r="M104" s="31"/>
      <c r="N104" s="31"/>
      <c r="O104" s="75">
        <f t="shared" si="49"/>
        <v>1.0015858335792356</v>
      </c>
      <c r="P104" s="78">
        <f t="shared" si="50"/>
        <v>0.4</v>
      </c>
      <c r="Q104" s="79">
        <f t="shared" si="51"/>
        <v>1.2446969587155967</v>
      </c>
      <c r="R104" s="72">
        <f t="shared" si="71"/>
        <v>117.55888901185493</v>
      </c>
      <c r="S104" s="79">
        <f t="shared" si="52"/>
        <v>0.73981208270726184</v>
      </c>
      <c r="T104" s="79">
        <f t="shared" si="62"/>
        <v>0.5</v>
      </c>
      <c r="U104" s="79">
        <f t="shared" si="53"/>
        <v>0.26018791729273816</v>
      </c>
      <c r="V104" s="73">
        <f t="shared" si="63"/>
        <v>0</v>
      </c>
      <c r="W104" s="79">
        <f t="shared" si="54"/>
        <v>1</v>
      </c>
      <c r="X104" s="79">
        <f t="shared" si="55"/>
        <v>0.24311112513636113</v>
      </c>
      <c r="Y104" s="79">
        <f t="shared" si="56"/>
        <v>1.2398667381954416</v>
      </c>
      <c r="Z104" s="79">
        <f t="shared" si="57"/>
        <v>96.150851234047579</v>
      </c>
      <c r="AA104" s="78">
        <f t="shared" si="64"/>
        <v>4.7652740799660762</v>
      </c>
      <c r="AB104" s="79">
        <f t="shared" si="58"/>
        <v>1.2446969587155967</v>
      </c>
      <c r="AC104" s="78">
        <f t="shared" si="59"/>
        <v>6.3479544894495428</v>
      </c>
      <c r="AD104" s="79"/>
      <c r="AE104" s="75">
        <f t="shared" si="60"/>
        <v>0.8</v>
      </c>
      <c r="AF104" s="73">
        <f t="shared" si="61"/>
        <v>57.600000000000009</v>
      </c>
      <c r="AG104" s="73">
        <f t="shared" si="74"/>
        <v>6.2480863400474087</v>
      </c>
      <c r="AH104" s="73">
        <f t="shared" si="65"/>
        <v>0</v>
      </c>
      <c r="AI104" s="73">
        <f t="shared" si="72"/>
        <v>0</v>
      </c>
      <c r="AJ104" s="79">
        <f t="shared" si="75"/>
        <v>1</v>
      </c>
      <c r="AK104" s="80">
        <f t="shared" si="76"/>
        <v>1.2446969587155967</v>
      </c>
      <c r="AL104" s="73">
        <f t="shared" si="73"/>
        <v>6.2480863400474087</v>
      </c>
      <c r="AM104" s="27"/>
      <c r="AO104" s="35">
        <f t="shared" si="66"/>
        <v>245.87640000000013</v>
      </c>
      <c r="AP104" s="36">
        <f t="shared" si="67"/>
        <v>2731.6882640858121</v>
      </c>
      <c r="AX104" t="s">
        <v>108</v>
      </c>
      <c r="AY104" t="s">
        <v>109</v>
      </c>
    </row>
    <row r="105" spans="1:51" x14ac:dyDescent="0.2">
      <c r="A105" s="31">
        <v>8</v>
      </c>
      <c r="B105" s="31">
        <v>14</v>
      </c>
      <c r="C105" s="31">
        <v>74</v>
      </c>
      <c r="D105" s="31">
        <f t="shared" si="68"/>
        <v>226</v>
      </c>
      <c r="E105" s="72">
        <v>21.7</v>
      </c>
      <c r="F105" s="73">
        <v>3.548</v>
      </c>
      <c r="G105" s="73">
        <v>5.6</v>
      </c>
      <c r="H105" s="74">
        <v>5.6</v>
      </c>
      <c r="I105" s="75">
        <f t="shared" si="69"/>
        <v>0.90952746275151153</v>
      </c>
      <c r="J105" s="75">
        <f t="shared" si="70"/>
        <v>2.5959699942202965</v>
      </c>
      <c r="K105" s="76">
        <f t="shared" si="48"/>
        <v>35.036131572263777</v>
      </c>
      <c r="L105" s="77">
        <v>0</v>
      </c>
      <c r="M105" s="31"/>
      <c r="N105" s="31"/>
      <c r="O105" s="75">
        <f t="shared" si="49"/>
        <v>0.95737490219222166</v>
      </c>
      <c r="P105" s="78">
        <f t="shared" si="50"/>
        <v>0.4</v>
      </c>
      <c r="Q105" s="79">
        <f t="shared" si="51"/>
        <v>1.2478524069066863</v>
      </c>
      <c r="R105" s="72">
        <f t="shared" si="71"/>
        <v>0</v>
      </c>
      <c r="S105" s="79">
        <f t="shared" si="52"/>
        <v>0.6915722268080714</v>
      </c>
      <c r="T105" s="79">
        <f t="shared" si="62"/>
        <v>0.5</v>
      </c>
      <c r="U105" s="79">
        <f t="shared" si="53"/>
        <v>0.3084277731919286</v>
      </c>
      <c r="V105" s="73">
        <f t="shared" si="63"/>
        <v>4.7652740799660762</v>
      </c>
      <c r="W105" s="79">
        <f t="shared" si="54"/>
        <v>1</v>
      </c>
      <c r="X105" s="79">
        <f t="shared" si="55"/>
        <v>0.29047750471446465</v>
      </c>
      <c r="Y105" s="79">
        <f t="shared" si="56"/>
        <v>1.626674026401002</v>
      </c>
      <c r="Z105" s="79">
        <f t="shared" si="57"/>
        <v>0</v>
      </c>
      <c r="AA105" s="78">
        <f t="shared" si="64"/>
        <v>10.039358218260439</v>
      </c>
      <c r="AB105" s="79">
        <f t="shared" si="58"/>
        <v>1.2478524069066863</v>
      </c>
      <c r="AC105" s="78">
        <f t="shared" si="59"/>
        <v>6.9879734786774428</v>
      </c>
      <c r="AD105" s="79"/>
      <c r="AE105" s="75">
        <f t="shared" si="60"/>
        <v>0.8</v>
      </c>
      <c r="AF105" s="73">
        <f t="shared" si="61"/>
        <v>57.600000000000009</v>
      </c>
      <c r="AG105" s="73">
        <f t="shared" si="74"/>
        <v>13.236059818724851</v>
      </c>
      <c r="AH105" s="73">
        <f t="shared" si="65"/>
        <v>0</v>
      </c>
      <c r="AI105" s="73">
        <f t="shared" si="72"/>
        <v>0</v>
      </c>
      <c r="AJ105" s="79">
        <f t="shared" si="75"/>
        <v>1</v>
      </c>
      <c r="AK105" s="80">
        <f t="shared" si="76"/>
        <v>1.2478524069066863</v>
      </c>
      <c r="AL105" s="73">
        <f t="shared" si="73"/>
        <v>13.236059818724851</v>
      </c>
      <c r="AM105" s="27"/>
      <c r="AO105" s="35">
        <f t="shared" si="66"/>
        <v>249.42440000000013</v>
      </c>
      <c r="AP105" s="36">
        <f t="shared" si="67"/>
        <v>2766.724395658076</v>
      </c>
      <c r="AX105" t="s">
        <v>108</v>
      </c>
      <c r="AY105" t="s">
        <v>109</v>
      </c>
    </row>
    <row r="106" spans="1:51" x14ac:dyDescent="0.2">
      <c r="A106" s="31">
        <v>8</v>
      </c>
      <c r="B106" s="31">
        <v>15</v>
      </c>
      <c r="C106" s="31">
        <v>74</v>
      </c>
      <c r="D106" s="31">
        <f t="shared" si="68"/>
        <v>227</v>
      </c>
      <c r="E106" s="72">
        <v>26.7</v>
      </c>
      <c r="F106" s="73">
        <v>1.8627</v>
      </c>
      <c r="G106" s="73">
        <v>2.2000000000000002</v>
      </c>
      <c r="H106" s="74">
        <v>5.6</v>
      </c>
      <c r="I106" s="75">
        <f t="shared" si="69"/>
        <v>0.71580544433126536</v>
      </c>
      <c r="J106" s="75">
        <f t="shared" si="70"/>
        <v>3.5030684848343494</v>
      </c>
      <c r="K106" s="76">
        <f t="shared" si="48"/>
        <v>20.433669722135445</v>
      </c>
      <c r="L106" s="77">
        <v>0</v>
      </c>
      <c r="M106" s="31"/>
      <c r="N106" s="31"/>
      <c r="O106" s="75">
        <f t="shared" si="49"/>
        <v>0.91316397080520773</v>
      </c>
      <c r="P106" s="78">
        <f t="shared" si="50"/>
        <v>0.4</v>
      </c>
      <c r="Q106" s="79">
        <f t="shared" si="51"/>
        <v>1.2466171050945609</v>
      </c>
      <c r="R106" s="72">
        <f t="shared" si="71"/>
        <v>0</v>
      </c>
      <c r="S106" s="79">
        <f t="shared" si="52"/>
        <v>0.6472549968670952</v>
      </c>
      <c r="T106" s="79">
        <f t="shared" si="62"/>
        <v>0.5</v>
      </c>
      <c r="U106" s="79">
        <f t="shared" si="53"/>
        <v>0.3527450031329048</v>
      </c>
      <c r="V106" s="73">
        <f t="shared" si="63"/>
        <v>10.039358218260439</v>
      </c>
      <c r="W106" s="79">
        <f t="shared" si="54"/>
        <v>0.85433155583854004</v>
      </c>
      <c r="X106" s="79">
        <f t="shared" si="55"/>
        <v>0.28487953501666075</v>
      </c>
      <c r="Y106" s="79">
        <f t="shared" si="56"/>
        <v>1.5953253960933</v>
      </c>
      <c r="Z106" s="79">
        <f t="shared" si="57"/>
        <v>0</v>
      </c>
      <c r="AA106" s="78">
        <f t="shared" si="64"/>
        <v>14.561960613544333</v>
      </c>
      <c r="AB106" s="79">
        <f t="shared" si="58"/>
        <v>1.1980435058218686</v>
      </c>
      <c r="AC106" s="78">
        <f t="shared" si="59"/>
        <v>6.7090436326024641</v>
      </c>
      <c r="AD106" s="79"/>
      <c r="AE106" s="75">
        <f t="shared" si="60"/>
        <v>0.8</v>
      </c>
      <c r="AF106" s="73">
        <f t="shared" si="61"/>
        <v>57.600000000000009</v>
      </c>
      <c r="AG106" s="73">
        <f t="shared" si="74"/>
        <v>19.945103451327313</v>
      </c>
      <c r="AH106" s="73">
        <f t="shared" si="65"/>
        <v>0</v>
      </c>
      <c r="AI106" s="73">
        <f t="shared" si="72"/>
        <v>0</v>
      </c>
      <c r="AJ106" s="79">
        <f t="shared" si="75"/>
        <v>1</v>
      </c>
      <c r="AK106" s="80">
        <f t="shared" si="76"/>
        <v>1.1980435058218686</v>
      </c>
      <c r="AL106" s="73">
        <f t="shared" si="73"/>
        <v>19.945103451327313</v>
      </c>
      <c r="AM106" s="27"/>
      <c r="AO106" s="35">
        <f t="shared" si="66"/>
        <v>251.28710000000012</v>
      </c>
      <c r="AP106" s="36">
        <f t="shared" si="67"/>
        <v>2787.1580653802116</v>
      </c>
      <c r="AX106" t="s">
        <v>108</v>
      </c>
      <c r="AY106" t="s">
        <v>109</v>
      </c>
    </row>
    <row r="107" spans="1:51" x14ac:dyDescent="0.2">
      <c r="A107" s="31">
        <v>8</v>
      </c>
      <c r="B107" s="31">
        <v>16</v>
      </c>
      <c r="C107" s="31">
        <v>74</v>
      </c>
      <c r="D107" s="31">
        <f t="shared" si="68"/>
        <v>228</v>
      </c>
      <c r="E107" s="72">
        <v>32.200000000000003</v>
      </c>
      <c r="F107" s="73">
        <v>2.1288</v>
      </c>
      <c r="G107" s="73">
        <v>5.6</v>
      </c>
      <c r="H107" s="74">
        <v>5.8</v>
      </c>
      <c r="I107" s="75">
        <f t="shared" si="69"/>
        <v>0.90952746275151153</v>
      </c>
      <c r="J107" s="75">
        <f t="shared" si="70"/>
        <v>4.8087773652629577</v>
      </c>
      <c r="K107" s="76">
        <f t="shared" si="48"/>
        <v>18.91390250922494</v>
      </c>
      <c r="L107" s="77">
        <v>0</v>
      </c>
      <c r="M107" s="31"/>
      <c r="N107" s="31"/>
      <c r="O107" s="75">
        <f t="shared" si="49"/>
        <v>0.86895303941819391</v>
      </c>
      <c r="P107" s="78">
        <f t="shared" si="50"/>
        <v>0.4</v>
      </c>
      <c r="Q107" s="79">
        <f t="shared" si="51"/>
        <v>1.2551724290815816</v>
      </c>
      <c r="R107" s="72">
        <f t="shared" si="71"/>
        <v>0</v>
      </c>
      <c r="S107" s="79">
        <f t="shared" si="52"/>
        <v>0.59693161181671861</v>
      </c>
      <c r="T107" s="79">
        <f t="shared" si="62"/>
        <v>0.5</v>
      </c>
      <c r="U107" s="79">
        <f t="shared" si="53"/>
        <v>0.40306838818328139</v>
      </c>
      <c r="V107" s="73">
        <f t="shared" si="63"/>
        <v>14.561960613544333</v>
      </c>
      <c r="W107" s="79">
        <f t="shared" si="54"/>
        <v>0.53128852760397627</v>
      </c>
      <c r="X107" s="79">
        <f t="shared" si="55"/>
        <v>0.20519393086636759</v>
      </c>
      <c r="Y107" s="79">
        <f t="shared" si="56"/>
        <v>1.190124799024932</v>
      </c>
      <c r="Z107" s="79">
        <f t="shared" si="57"/>
        <v>0</v>
      </c>
      <c r="AA107" s="78">
        <f t="shared" si="64"/>
        <v>17.514622826498041</v>
      </c>
      <c r="AB107" s="79">
        <f t="shared" si="58"/>
        <v>1.0741469702845614</v>
      </c>
      <c r="AC107" s="78">
        <f t="shared" si="59"/>
        <v>6.2300524276504561</v>
      </c>
      <c r="AD107" s="79"/>
      <c r="AE107" s="75">
        <f t="shared" si="60"/>
        <v>0.8</v>
      </c>
      <c r="AF107" s="73">
        <f t="shared" si="61"/>
        <v>57.600000000000009</v>
      </c>
      <c r="AG107" s="73">
        <f t="shared" si="74"/>
        <v>26.175155878977769</v>
      </c>
      <c r="AH107" s="73">
        <f t="shared" si="65"/>
        <v>0</v>
      </c>
      <c r="AI107" s="73">
        <f t="shared" si="72"/>
        <v>0</v>
      </c>
      <c r="AJ107" s="79">
        <f t="shared" si="75"/>
        <v>1</v>
      </c>
      <c r="AK107" s="80">
        <f t="shared" si="76"/>
        <v>1.0741469702845614</v>
      </c>
      <c r="AL107" s="73">
        <f t="shared" si="73"/>
        <v>26.175155878977769</v>
      </c>
      <c r="AM107" s="27"/>
      <c r="AO107" s="35">
        <f t="shared" si="66"/>
        <v>253.41590000000014</v>
      </c>
      <c r="AP107" s="36">
        <f t="shared" si="67"/>
        <v>2806.0719678894366</v>
      </c>
      <c r="AX107" t="s">
        <v>108</v>
      </c>
      <c r="AY107" t="s">
        <v>109</v>
      </c>
    </row>
    <row r="108" spans="1:51" x14ac:dyDescent="0.2">
      <c r="A108" s="31">
        <v>8</v>
      </c>
      <c r="B108" s="31">
        <v>17</v>
      </c>
      <c r="C108" s="31">
        <v>74</v>
      </c>
      <c r="D108" s="31">
        <f t="shared" si="68"/>
        <v>229</v>
      </c>
      <c r="E108" s="72">
        <v>30</v>
      </c>
      <c r="F108" s="73">
        <v>2.1288</v>
      </c>
      <c r="G108" s="73">
        <v>4.4000000000000004</v>
      </c>
      <c r="H108" s="74">
        <v>5.8</v>
      </c>
      <c r="I108" s="75">
        <f t="shared" si="69"/>
        <v>0.83644378261789154</v>
      </c>
      <c r="J108" s="75">
        <f t="shared" si="70"/>
        <v>4.2430650587590133</v>
      </c>
      <c r="K108" s="76">
        <f t="shared" si="48"/>
        <v>19.71319720613781</v>
      </c>
      <c r="L108" s="77">
        <v>0</v>
      </c>
      <c r="M108" s="31"/>
      <c r="N108" s="31"/>
      <c r="O108" s="75">
        <f t="shared" si="49"/>
        <v>0.82474210803118009</v>
      </c>
      <c r="P108" s="78">
        <f t="shared" si="50"/>
        <v>0.4</v>
      </c>
      <c r="Q108" s="79">
        <f t="shared" si="51"/>
        <v>1.2534256075201868</v>
      </c>
      <c r="R108" s="72">
        <f t="shared" si="71"/>
        <v>0</v>
      </c>
      <c r="S108" s="79">
        <f t="shared" si="52"/>
        <v>0.55420916837512879</v>
      </c>
      <c r="T108" s="79">
        <f t="shared" si="62"/>
        <v>0.5</v>
      </c>
      <c r="U108" s="79">
        <f t="shared" si="53"/>
        <v>0.44579083162487121</v>
      </c>
      <c r="V108" s="73">
        <f t="shared" si="63"/>
        <v>17.514622826498041</v>
      </c>
      <c r="W108" s="79">
        <f t="shared" si="54"/>
        <v>0.32038408382156852</v>
      </c>
      <c r="X108" s="79">
        <f t="shared" si="55"/>
        <v>0.13734337023320928</v>
      </c>
      <c r="Y108" s="79">
        <f t="shared" si="56"/>
        <v>0.79659154735261384</v>
      </c>
      <c r="Z108" s="79">
        <f t="shared" si="57"/>
        <v>0</v>
      </c>
      <c r="AA108" s="78">
        <f t="shared" si="64"/>
        <v>19.30154057096825</v>
      </c>
      <c r="AB108" s="79">
        <f t="shared" si="58"/>
        <v>0.96208547826438939</v>
      </c>
      <c r="AC108" s="78">
        <f t="shared" si="59"/>
        <v>5.5800957739334587</v>
      </c>
      <c r="AD108" s="79"/>
      <c r="AE108" s="75">
        <f t="shared" si="60"/>
        <v>0.8</v>
      </c>
      <c r="AF108" s="73">
        <f t="shared" si="61"/>
        <v>57.600000000000009</v>
      </c>
      <c r="AG108" s="73">
        <f t="shared" si="74"/>
        <v>31.755251652911227</v>
      </c>
      <c r="AH108" s="73">
        <f t="shared" si="65"/>
        <v>0</v>
      </c>
      <c r="AI108" s="73">
        <f t="shared" si="72"/>
        <v>0</v>
      </c>
      <c r="AJ108" s="79">
        <f t="shared" si="75"/>
        <v>1</v>
      </c>
      <c r="AK108" s="80">
        <f t="shared" si="76"/>
        <v>0.96208547826438939</v>
      </c>
      <c r="AL108" s="73">
        <f t="shared" si="73"/>
        <v>31.755251652911227</v>
      </c>
      <c r="AM108" s="27"/>
      <c r="AO108" s="35">
        <f t="shared" si="66"/>
        <v>255.54470000000015</v>
      </c>
      <c r="AP108" s="36">
        <f t="shared" si="67"/>
        <v>2825.7851650955745</v>
      </c>
      <c r="AX108" t="s">
        <v>108</v>
      </c>
      <c r="AY108" t="s">
        <v>109</v>
      </c>
    </row>
    <row r="109" spans="1:51" x14ac:dyDescent="0.2">
      <c r="A109" s="31">
        <v>8</v>
      </c>
      <c r="B109" s="31">
        <v>18</v>
      </c>
      <c r="C109" s="31">
        <v>74</v>
      </c>
      <c r="D109" s="31">
        <f t="shared" si="68"/>
        <v>230</v>
      </c>
      <c r="E109" s="72">
        <v>32.200000000000003</v>
      </c>
      <c r="F109" s="73">
        <v>1.9514000000000002</v>
      </c>
      <c r="G109" s="73">
        <v>6.7</v>
      </c>
      <c r="H109" s="74">
        <v>5.9</v>
      </c>
      <c r="I109" s="75">
        <f t="shared" si="69"/>
        <v>0.9814065388970683</v>
      </c>
      <c r="J109" s="75">
        <f t="shared" si="70"/>
        <v>4.8087773652629577</v>
      </c>
      <c r="K109" s="76">
        <f t="shared" si="48"/>
        <v>20.408649940553076</v>
      </c>
      <c r="L109" s="77">
        <v>0</v>
      </c>
      <c r="M109" s="31"/>
      <c r="N109" s="31"/>
      <c r="O109" s="75">
        <f t="shared" si="49"/>
        <v>0.78053117664416627</v>
      </c>
      <c r="P109" s="78">
        <f t="shared" si="50"/>
        <v>0.4</v>
      </c>
      <c r="Q109" s="79">
        <f t="shared" si="51"/>
        <v>1.2484164323663991</v>
      </c>
      <c r="R109" s="72">
        <f t="shared" si="71"/>
        <v>0</v>
      </c>
      <c r="S109" s="79">
        <f t="shared" si="52"/>
        <v>0.51372115767289117</v>
      </c>
      <c r="T109" s="79">
        <f t="shared" si="62"/>
        <v>0.5</v>
      </c>
      <c r="U109" s="79">
        <f t="shared" si="53"/>
        <v>0.48627884232710883</v>
      </c>
      <c r="V109" s="73">
        <f t="shared" si="63"/>
        <v>19.30154057096825</v>
      </c>
      <c r="W109" s="79">
        <f t="shared" si="54"/>
        <v>0.19274710207369644</v>
      </c>
      <c r="X109" s="79">
        <f t="shared" si="55"/>
        <v>9.0183527143470776E-2</v>
      </c>
      <c r="Y109" s="79">
        <f t="shared" si="56"/>
        <v>0.53208281014647762</v>
      </c>
      <c r="Z109" s="79">
        <f t="shared" si="57"/>
        <v>0</v>
      </c>
      <c r="AA109" s="78">
        <f t="shared" si="64"/>
        <v>20.395733375245261</v>
      </c>
      <c r="AB109" s="79">
        <f t="shared" si="58"/>
        <v>0.87071470378763705</v>
      </c>
      <c r="AC109" s="78">
        <f t="shared" si="59"/>
        <v>5.1372167523470589</v>
      </c>
      <c r="AD109" s="79"/>
      <c r="AE109" s="75">
        <f t="shared" si="60"/>
        <v>0.8</v>
      </c>
      <c r="AF109" s="73">
        <f t="shared" si="61"/>
        <v>57.600000000000009</v>
      </c>
      <c r="AG109" s="73">
        <f t="shared" si="74"/>
        <v>36.892468405258285</v>
      </c>
      <c r="AH109" s="73">
        <f t="shared" si="65"/>
        <v>0</v>
      </c>
      <c r="AI109" s="73">
        <f t="shared" si="72"/>
        <v>0</v>
      </c>
      <c r="AJ109" s="79">
        <f t="shared" si="75"/>
        <v>1</v>
      </c>
      <c r="AK109" s="80">
        <f t="shared" si="76"/>
        <v>0.87071470378763705</v>
      </c>
      <c r="AL109" s="73">
        <f t="shared" si="73"/>
        <v>36.892468405258285</v>
      </c>
      <c r="AM109" s="27"/>
      <c r="AO109" s="35">
        <f t="shared" si="66"/>
        <v>257.49610000000013</v>
      </c>
      <c r="AP109" s="36">
        <f t="shared" si="67"/>
        <v>2846.1938150361275</v>
      </c>
      <c r="AX109" t="s">
        <v>108</v>
      </c>
      <c r="AY109" t="s">
        <v>109</v>
      </c>
    </row>
    <row r="110" spans="1:51" x14ac:dyDescent="0.2">
      <c r="A110" s="31">
        <v>8</v>
      </c>
      <c r="B110" s="31">
        <v>19</v>
      </c>
      <c r="C110" s="31">
        <v>74</v>
      </c>
      <c r="D110" s="31">
        <f t="shared" si="68"/>
        <v>231</v>
      </c>
      <c r="E110" s="72">
        <v>20.6</v>
      </c>
      <c r="F110" s="73">
        <v>4.5236999999999998</v>
      </c>
      <c r="G110" s="73">
        <v>5</v>
      </c>
      <c r="H110" s="74">
        <v>5.4</v>
      </c>
      <c r="I110" s="75">
        <f t="shared" si="69"/>
        <v>0.87231096034971234</v>
      </c>
      <c r="J110" s="75">
        <f t="shared" si="70"/>
        <v>2.4265523121060211</v>
      </c>
      <c r="K110" s="76">
        <f t="shared" ref="K110:K141" si="77">I110/J110*100</f>
        <v>35.948574279555828</v>
      </c>
      <c r="L110" s="77">
        <v>0</v>
      </c>
      <c r="M110" s="31"/>
      <c r="N110" s="31"/>
      <c r="O110" s="75">
        <f t="shared" ref="O110:O141" si="78">IF(D110&lt;$Q$4,$J$4,IF(D110&lt;$Q$5,$J$4+(D110-$Q$4)/$F$5*($J$5-$J$4),IF(D110&lt;$Q$6,$J$5,IF(D110&lt;$Q$7,$J$5+(D110-$Q$6)/$F$7*($J$6-$J$5),$J$4))))</f>
        <v>0.73632024525715234</v>
      </c>
      <c r="P110" s="78">
        <f t="shared" ref="P110:P141" si="79">MAX(O110/$J$5*$M$5,P109)</f>
        <v>0.4</v>
      </c>
      <c r="Q110" s="79">
        <f t="shared" ref="Q110:Q141" si="80">MAX(1.2+(0.04*(F110*0.9-2)-0.004*(K110-45))*(P110/3)^0.3,O110+0.05)</f>
        <v>1.2650494302768271</v>
      </c>
      <c r="R110" s="72">
        <f t="shared" si="71"/>
        <v>0</v>
      </c>
      <c r="S110" s="79">
        <f t="shared" ref="S110:S141" si="81">MAX(((O110-M$4)/(Q110-M$4))^(1+0.5*P110),0.01)</f>
        <v>0.46239052289738908</v>
      </c>
      <c r="T110" s="79">
        <f t="shared" si="62"/>
        <v>0.5</v>
      </c>
      <c r="U110" s="79">
        <f t="shared" ref="U110:U141" si="82">MIN(1-S110,T110)</f>
        <v>0.5</v>
      </c>
      <c r="V110" s="73">
        <f t="shared" si="63"/>
        <v>20.395733375245261</v>
      </c>
      <c r="W110" s="79">
        <f t="shared" ref="W110:W141" si="83">MAX(IF(V110&lt;X$4,1,(X$5-V110)/(X$5-X$4)),0)</f>
        <v>0.1145904731967671</v>
      </c>
      <c r="X110" s="79">
        <f t="shared" ref="X110:X141" si="84">MIN(+W110*(Q110-O110),U110*Q110)</f>
        <v>6.0587327504345562E-2</v>
      </c>
      <c r="Y110" s="79">
        <f t="shared" ref="Y110:Y141" si="85">X110*H110</f>
        <v>0.32717156852346607</v>
      </c>
      <c r="Z110" s="79">
        <f t="shared" ref="Z110:Z141" si="86">MAX(L110+R110-AA109,0)</f>
        <v>0</v>
      </c>
      <c r="AA110" s="78">
        <f t="shared" si="64"/>
        <v>21.050076512292193</v>
      </c>
      <c r="AB110" s="79">
        <f t="shared" ref="AB110:AB141" si="87">O110+X110</f>
        <v>0.79690757276149793</v>
      </c>
      <c r="AC110" s="78">
        <f t="shared" ref="AC110:AC141" si="88">AB110*H110</f>
        <v>4.3033008929120893</v>
      </c>
      <c r="AD110" s="79"/>
      <c r="AE110" s="75">
        <f t="shared" ref="AE110:AE141" si="89">MAX((O110-$J$4)/($J$5-$J$4)*($AF$4-$AF$3)+$AF$3,AE109)</f>
        <v>0.8</v>
      </c>
      <c r="AF110" s="73">
        <f t="shared" ref="AF110:AF141" si="90">MAX(IF(D110&lt;Q$4,AK$3,AK$4)/100*AE110*$AF$5,AF109)</f>
        <v>57.600000000000009</v>
      </c>
      <c r="AG110" s="73">
        <f t="shared" si="74"/>
        <v>41.195769298170376</v>
      </c>
      <c r="AH110" s="73">
        <f t="shared" si="65"/>
        <v>0</v>
      </c>
      <c r="AI110" s="73">
        <f t="shared" si="72"/>
        <v>0</v>
      </c>
      <c r="AJ110" s="79">
        <f t="shared" si="75"/>
        <v>1</v>
      </c>
      <c r="AK110" s="80">
        <f t="shared" si="76"/>
        <v>0.79690757276149793</v>
      </c>
      <c r="AL110" s="73">
        <f t="shared" si="73"/>
        <v>41.195769298170376</v>
      </c>
      <c r="AM110" s="27"/>
      <c r="AO110" s="35">
        <f t="shared" si="66"/>
        <v>262.01980000000015</v>
      </c>
      <c r="AP110" s="36">
        <f t="shared" si="67"/>
        <v>2882.1423893156834</v>
      </c>
      <c r="AX110" t="s">
        <v>108</v>
      </c>
      <c r="AY110" t="s">
        <v>109</v>
      </c>
    </row>
    <row r="111" spans="1:51" x14ac:dyDescent="0.2">
      <c r="A111" s="31">
        <v>8</v>
      </c>
      <c r="B111" s="31">
        <v>20</v>
      </c>
      <c r="C111" s="31">
        <v>74</v>
      </c>
      <c r="D111" s="31">
        <f t="shared" si="68"/>
        <v>232</v>
      </c>
      <c r="E111" s="72">
        <v>20.6</v>
      </c>
      <c r="F111" s="73">
        <v>4.3463000000000003</v>
      </c>
      <c r="G111" s="73">
        <v>3.9</v>
      </c>
      <c r="H111" s="74">
        <v>5.5</v>
      </c>
      <c r="I111" s="75">
        <f t="shared" si="69"/>
        <v>0.80755475986901437</v>
      </c>
      <c r="J111" s="75">
        <f t="shared" si="70"/>
        <v>2.4265523121060211</v>
      </c>
      <c r="K111" s="76">
        <f t="shared" si="77"/>
        <v>33.279923776633204</v>
      </c>
      <c r="L111" s="77">
        <v>0</v>
      </c>
      <c r="M111" s="31"/>
      <c r="N111" s="31"/>
      <c r="O111" s="75">
        <f t="shared" si="78"/>
        <v>0.69210931387013852</v>
      </c>
      <c r="P111" s="78">
        <f t="shared" si="79"/>
        <v>0.4</v>
      </c>
      <c r="Q111" s="79">
        <f t="shared" si="80"/>
        <v>1.2673923470266093</v>
      </c>
      <c r="R111" s="72">
        <f t="shared" si="71"/>
        <v>0</v>
      </c>
      <c r="S111" s="79">
        <f t="shared" si="81"/>
        <v>0.41981447769928165</v>
      </c>
      <c r="T111" s="79">
        <f t="shared" ref="T111:T142" si="91">IF(R111&gt;0,X$3,IF(L111&gt;0,1,T110))</f>
        <v>0.5</v>
      </c>
      <c r="U111" s="79">
        <f t="shared" si="82"/>
        <v>0.5</v>
      </c>
      <c r="V111" s="73">
        <f t="shared" ref="V111:V142" si="92">MAX(AA110-L111-R111,0)</f>
        <v>21.050076512292193</v>
      </c>
      <c r="W111" s="79">
        <f t="shared" si="83"/>
        <v>6.7851677693414755E-2</v>
      </c>
      <c r="X111" s="79">
        <f t="shared" si="84"/>
        <v>3.903391894822289E-2</v>
      </c>
      <c r="Y111" s="79">
        <f t="shared" si="85"/>
        <v>0.21468655421522589</v>
      </c>
      <c r="Z111" s="79">
        <f t="shared" si="86"/>
        <v>0</v>
      </c>
      <c r="AA111" s="78">
        <f t="shared" ref="AA111:AA142" si="93">AA110-L111-R111+Y111/U111+Z111</f>
        <v>21.479449620722644</v>
      </c>
      <c r="AB111" s="79">
        <f t="shared" si="87"/>
        <v>0.73114323281836135</v>
      </c>
      <c r="AC111" s="78">
        <f t="shared" si="88"/>
        <v>4.0212877805009875</v>
      </c>
      <c r="AD111" s="79"/>
      <c r="AE111" s="75">
        <f t="shared" si="89"/>
        <v>0.8</v>
      </c>
      <c r="AF111" s="73">
        <f t="shared" si="90"/>
        <v>57.600000000000009</v>
      </c>
      <c r="AG111" s="73">
        <f t="shared" si="74"/>
        <v>45.21705707867136</v>
      </c>
      <c r="AH111" s="73">
        <f t="shared" si="65"/>
        <v>0</v>
      </c>
      <c r="AI111" s="73">
        <f t="shared" si="72"/>
        <v>0</v>
      </c>
      <c r="AJ111" s="79">
        <f t="shared" si="75"/>
        <v>1</v>
      </c>
      <c r="AK111" s="80">
        <f t="shared" si="76"/>
        <v>0.73114323281836135</v>
      </c>
      <c r="AL111" s="73">
        <f t="shared" si="73"/>
        <v>45.21705707867136</v>
      </c>
      <c r="AM111" s="27"/>
      <c r="AO111" s="35">
        <f t="shared" ref="AO111:AO142" si="94">AO110+F111</f>
        <v>266.36610000000013</v>
      </c>
      <c r="AP111" s="36">
        <f t="shared" ref="AP111:AP142" si="95">AP110+K111</f>
        <v>2915.4223130923165</v>
      </c>
      <c r="AX111" t="s">
        <v>108</v>
      </c>
      <c r="AY111" t="s">
        <v>109</v>
      </c>
    </row>
    <row r="112" spans="1:51" x14ac:dyDescent="0.2">
      <c r="A112" s="31">
        <v>8</v>
      </c>
      <c r="B112" s="31">
        <v>21</v>
      </c>
      <c r="C112" s="31">
        <v>74</v>
      </c>
      <c r="D112" s="31">
        <f t="shared" si="68"/>
        <v>233</v>
      </c>
      <c r="E112" s="72">
        <v>25.6</v>
      </c>
      <c r="F112" s="73">
        <v>2.0400999999999998</v>
      </c>
      <c r="G112" s="73">
        <v>3.9</v>
      </c>
      <c r="H112" s="74">
        <v>5.0999999999999996</v>
      </c>
      <c r="I112" s="75">
        <f t="shared" si="69"/>
        <v>0.80755475986901437</v>
      </c>
      <c r="J112" s="75">
        <f t="shared" si="70"/>
        <v>3.2827711697769288</v>
      </c>
      <c r="K112" s="76">
        <f t="shared" si="77"/>
        <v>24.599788352713279</v>
      </c>
      <c r="L112" s="77">
        <v>0</v>
      </c>
      <c r="M112" s="31"/>
      <c r="N112" s="31"/>
      <c r="O112" s="75">
        <f t="shared" si="78"/>
        <v>0.64789838248312459</v>
      </c>
      <c r="P112" s="78">
        <f t="shared" si="79"/>
        <v>0.4</v>
      </c>
      <c r="Q112" s="79">
        <f t="shared" si="80"/>
        <v>1.241001541068383</v>
      </c>
      <c r="R112" s="72">
        <f t="shared" si="71"/>
        <v>0</v>
      </c>
      <c r="S112" s="79">
        <f t="shared" si="81"/>
        <v>0.39010221982927379</v>
      </c>
      <c r="T112" s="79">
        <f t="shared" si="91"/>
        <v>0.5</v>
      </c>
      <c r="U112" s="79">
        <f t="shared" si="82"/>
        <v>0.5</v>
      </c>
      <c r="V112" s="73">
        <f t="shared" si="92"/>
        <v>21.479449620722644</v>
      </c>
      <c r="W112" s="79">
        <f t="shared" si="83"/>
        <v>3.7182169948382589E-2</v>
      </c>
      <c r="X112" s="79">
        <f t="shared" si="84"/>
        <v>2.2052862439439588E-2</v>
      </c>
      <c r="Y112" s="79">
        <f t="shared" si="85"/>
        <v>0.11246959844114189</v>
      </c>
      <c r="Z112" s="79">
        <f t="shared" si="86"/>
        <v>0</v>
      </c>
      <c r="AA112" s="78">
        <f t="shared" si="93"/>
        <v>21.704388817604926</v>
      </c>
      <c r="AB112" s="79">
        <f t="shared" si="87"/>
        <v>0.66995124492256419</v>
      </c>
      <c r="AC112" s="78">
        <f t="shared" si="88"/>
        <v>3.4167513491050769</v>
      </c>
      <c r="AD112" s="79"/>
      <c r="AE112" s="75">
        <f t="shared" si="89"/>
        <v>0.8</v>
      </c>
      <c r="AF112" s="73">
        <f t="shared" si="90"/>
        <v>57.600000000000009</v>
      </c>
      <c r="AG112" s="73">
        <f t="shared" si="74"/>
        <v>48.633808427776437</v>
      </c>
      <c r="AH112" s="73">
        <f t="shared" si="65"/>
        <v>0</v>
      </c>
      <c r="AI112" s="73">
        <f t="shared" si="72"/>
        <v>0</v>
      </c>
      <c r="AJ112" s="79">
        <f t="shared" si="75"/>
        <v>1</v>
      </c>
      <c r="AK112" s="80">
        <f t="shared" si="76"/>
        <v>0.66995124492256419</v>
      </c>
      <c r="AL112" s="73">
        <f t="shared" si="73"/>
        <v>48.633808427776437</v>
      </c>
      <c r="AM112" s="27"/>
      <c r="AO112" s="35">
        <f t="shared" si="94"/>
        <v>268.40620000000013</v>
      </c>
      <c r="AP112" s="36">
        <f t="shared" si="95"/>
        <v>2940.0221014450299</v>
      </c>
      <c r="AX112" t="s">
        <v>108</v>
      </c>
      <c r="AY112" t="s">
        <v>109</v>
      </c>
    </row>
    <row r="113" spans="1:51" x14ac:dyDescent="0.2">
      <c r="A113" s="31">
        <v>8</v>
      </c>
      <c r="B113" s="31">
        <v>22</v>
      </c>
      <c r="C113" s="31">
        <v>74</v>
      </c>
      <c r="D113" s="31">
        <f t="shared" si="68"/>
        <v>234</v>
      </c>
      <c r="E113" s="72">
        <v>28.3</v>
      </c>
      <c r="F113" s="73">
        <v>1.9514000000000002</v>
      </c>
      <c r="G113" s="73">
        <v>3.3</v>
      </c>
      <c r="H113" s="74">
        <v>4.5999999999999996</v>
      </c>
      <c r="I113" s="75">
        <f t="shared" si="69"/>
        <v>0.77405265232365905</v>
      </c>
      <c r="J113" s="75">
        <f t="shared" si="70"/>
        <v>3.8464613723885481</v>
      </c>
      <c r="K113" s="76">
        <f t="shared" si="77"/>
        <v>20.123759928544231</v>
      </c>
      <c r="L113" s="77">
        <v>0</v>
      </c>
      <c r="M113" s="31"/>
      <c r="N113" s="31"/>
      <c r="O113" s="75">
        <f t="shared" si="78"/>
        <v>0.60368745109611088</v>
      </c>
      <c r="P113" s="78">
        <f t="shared" si="79"/>
        <v>0.4</v>
      </c>
      <c r="Q113" s="79">
        <f t="shared" si="80"/>
        <v>1.2490390463003149</v>
      </c>
      <c r="R113" s="72">
        <f t="shared" si="71"/>
        <v>0</v>
      </c>
      <c r="S113" s="79">
        <f t="shared" si="81"/>
        <v>0.3458536582094684</v>
      </c>
      <c r="T113" s="79">
        <f t="shared" si="91"/>
        <v>0.5</v>
      </c>
      <c r="U113" s="79">
        <f t="shared" si="82"/>
        <v>0.5</v>
      </c>
      <c r="V113" s="73">
        <f t="shared" si="92"/>
        <v>21.704388817604926</v>
      </c>
      <c r="W113" s="79">
        <f t="shared" si="83"/>
        <v>2.1115084456791017E-2</v>
      </c>
      <c r="X113" s="79">
        <f t="shared" si="84"/>
        <v>1.3626653437061577E-2</v>
      </c>
      <c r="Y113" s="79">
        <f t="shared" si="85"/>
        <v>6.2682605810483252E-2</v>
      </c>
      <c r="Z113" s="79">
        <f t="shared" si="86"/>
        <v>0</v>
      </c>
      <c r="AA113" s="78">
        <f t="shared" si="93"/>
        <v>21.829754029225892</v>
      </c>
      <c r="AB113" s="79">
        <f t="shared" si="87"/>
        <v>0.61731410453317248</v>
      </c>
      <c r="AC113" s="78">
        <f t="shared" si="88"/>
        <v>2.8396448808525934</v>
      </c>
      <c r="AD113" s="79"/>
      <c r="AE113" s="75">
        <f t="shared" si="89"/>
        <v>0.8</v>
      </c>
      <c r="AF113" s="73">
        <f t="shared" si="90"/>
        <v>57.600000000000009</v>
      </c>
      <c r="AG113" s="73">
        <f t="shared" si="74"/>
        <v>51.473453308629033</v>
      </c>
      <c r="AH113" s="73">
        <f t="shared" si="65"/>
        <v>0</v>
      </c>
      <c r="AI113" s="73">
        <f t="shared" si="72"/>
        <v>0</v>
      </c>
      <c r="AJ113" s="79">
        <f t="shared" si="75"/>
        <v>1</v>
      </c>
      <c r="AK113" s="80">
        <f t="shared" si="76"/>
        <v>0.61731410453317248</v>
      </c>
      <c r="AL113" s="73">
        <f t="shared" si="73"/>
        <v>51.473453308629033</v>
      </c>
      <c r="AM113" s="27"/>
      <c r="AO113" s="35">
        <f t="shared" si="94"/>
        <v>270.3576000000001</v>
      </c>
      <c r="AP113" s="36">
        <f t="shared" si="95"/>
        <v>2960.145861373574</v>
      </c>
      <c r="AX113" t="s">
        <v>108</v>
      </c>
      <c r="AY113" t="s">
        <v>109</v>
      </c>
    </row>
    <row r="114" spans="1:51" x14ac:dyDescent="0.2">
      <c r="A114" s="31">
        <v>8</v>
      </c>
      <c r="B114" s="31">
        <v>23</v>
      </c>
      <c r="C114" s="31">
        <v>74</v>
      </c>
      <c r="D114" s="31">
        <f t="shared" si="68"/>
        <v>235</v>
      </c>
      <c r="E114" s="72">
        <v>29.4</v>
      </c>
      <c r="F114" s="73">
        <v>1.774</v>
      </c>
      <c r="G114" s="73">
        <v>6.7</v>
      </c>
      <c r="H114" s="74">
        <v>4.9000000000000004</v>
      </c>
      <c r="I114" s="75">
        <f t="shared" si="69"/>
        <v>0.9814065388970683</v>
      </c>
      <c r="J114" s="75">
        <f t="shared" si="70"/>
        <v>4.0992081541413299</v>
      </c>
      <c r="K114" s="76">
        <f t="shared" si="77"/>
        <v>23.94136872277582</v>
      </c>
      <c r="L114" s="77">
        <v>0</v>
      </c>
      <c r="M114" s="31"/>
      <c r="N114" s="31"/>
      <c r="O114" s="75">
        <f t="shared" si="78"/>
        <v>0.55947651970909695</v>
      </c>
      <c r="P114" s="78">
        <f t="shared" si="79"/>
        <v>0.4</v>
      </c>
      <c r="Q114" s="79">
        <f t="shared" si="80"/>
        <v>1.2372065435998905</v>
      </c>
      <c r="R114" s="72">
        <f t="shared" si="71"/>
        <v>0</v>
      </c>
      <c r="S114" s="79">
        <f t="shared" si="81"/>
        <v>0.30981349777385381</v>
      </c>
      <c r="T114" s="79">
        <f t="shared" si="91"/>
        <v>0.5</v>
      </c>
      <c r="U114" s="79">
        <f t="shared" si="82"/>
        <v>0.5</v>
      </c>
      <c r="V114" s="73">
        <f t="shared" si="92"/>
        <v>21.829754029225892</v>
      </c>
      <c r="W114" s="79">
        <f t="shared" si="83"/>
        <v>1.2160426483864839E-2</v>
      </c>
      <c r="X114" s="79">
        <f t="shared" si="84"/>
        <v>8.2414861314319549E-3</v>
      </c>
      <c r="Y114" s="79">
        <f t="shared" si="85"/>
        <v>4.0383282044016582E-2</v>
      </c>
      <c r="Z114" s="79">
        <f t="shared" si="86"/>
        <v>0</v>
      </c>
      <c r="AA114" s="78">
        <f t="shared" si="93"/>
        <v>21.910520593313926</v>
      </c>
      <c r="AB114" s="79">
        <f t="shared" si="87"/>
        <v>0.56771800584052889</v>
      </c>
      <c r="AC114" s="78">
        <f t="shared" si="88"/>
        <v>2.781818228618592</v>
      </c>
      <c r="AD114" s="79"/>
      <c r="AE114" s="75">
        <f t="shared" si="89"/>
        <v>0.8</v>
      </c>
      <c r="AF114" s="73">
        <f t="shared" si="90"/>
        <v>57.600000000000009</v>
      </c>
      <c r="AG114" s="73">
        <f t="shared" si="74"/>
        <v>54.255271537247623</v>
      </c>
      <c r="AH114" s="73">
        <f t="shared" si="65"/>
        <v>0</v>
      </c>
      <c r="AI114" s="73">
        <f t="shared" si="72"/>
        <v>0</v>
      </c>
      <c r="AJ114" s="79">
        <f t="shared" si="75"/>
        <v>1</v>
      </c>
      <c r="AK114" s="80">
        <f t="shared" si="76"/>
        <v>0.56771800584052889</v>
      </c>
      <c r="AL114" s="73">
        <f t="shared" si="73"/>
        <v>54.255271537247623</v>
      </c>
      <c r="AM114" s="27"/>
      <c r="AO114" s="35">
        <f t="shared" si="94"/>
        <v>272.13160000000011</v>
      </c>
      <c r="AP114" s="36">
        <f t="shared" si="95"/>
        <v>2984.0872300963497</v>
      </c>
      <c r="AX114" t="s">
        <v>108</v>
      </c>
      <c r="AY114" t="s">
        <v>109</v>
      </c>
    </row>
    <row r="115" spans="1:51" x14ac:dyDescent="0.2">
      <c r="A115" s="31">
        <v>8</v>
      </c>
      <c r="B115" s="31">
        <v>24</v>
      </c>
      <c r="C115" s="31">
        <v>74</v>
      </c>
      <c r="D115" s="31">
        <f t="shared" si="68"/>
        <v>236</v>
      </c>
      <c r="E115" s="72">
        <v>29.4</v>
      </c>
      <c r="F115" s="73">
        <v>1.8627</v>
      </c>
      <c r="G115" s="73">
        <v>6.1</v>
      </c>
      <c r="H115" s="74">
        <v>5.2</v>
      </c>
      <c r="I115" s="75">
        <f t="shared" si="69"/>
        <v>0.94160312126902845</v>
      </c>
      <c r="J115" s="75">
        <f t="shared" si="70"/>
        <v>4.0992081541413299</v>
      </c>
      <c r="K115" s="76">
        <f t="shared" si="77"/>
        <v>22.970366125900433</v>
      </c>
      <c r="L115" s="77">
        <v>0</v>
      </c>
      <c r="M115" s="31"/>
      <c r="N115" s="31"/>
      <c r="O115" s="75">
        <f t="shared" si="78"/>
        <v>0.51526558832208313</v>
      </c>
      <c r="P115" s="78">
        <f t="shared" si="79"/>
        <v>0.4</v>
      </c>
      <c r="Q115" s="79">
        <f t="shared" si="80"/>
        <v>1.241073272525768</v>
      </c>
      <c r="R115" s="72">
        <f t="shared" si="71"/>
        <v>0</v>
      </c>
      <c r="S115" s="79">
        <f t="shared" si="81"/>
        <v>0.26897121850986611</v>
      </c>
      <c r="T115" s="79">
        <f t="shared" si="91"/>
        <v>0.5</v>
      </c>
      <c r="U115" s="79">
        <f t="shared" si="82"/>
        <v>0.5</v>
      </c>
      <c r="V115" s="73">
        <f t="shared" si="92"/>
        <v>21.910520593313926</v>
      </c>
      <c r="W115" s="79">
        <f t="shared" si="83"/>
        <v>6.3913861918624294E-3</v>
      </c>
      <c r="X115" s="79">
        <f t="shared" si="84"/>
        <v>4.6389172107670785E-3</v>
      </c>
      <c r="Y115" s="79">
        <f t="shared" si="85"/>
        <v>2.412236949598881E-2</v>
      </c>
      <c r="Z115" s="79">
        <f t="shared" si="86"/>
        <v>0</v>
      </c>
      <c r="AA115" s="78">
        <f t="shared" si="93"/>
        <v>21.958765332305905</v>
      </c>
      <c r="AB115" s="79">
        <f t="shared" si="87"/>
        <v>0.51990450553285017</v>
      </c>
      <c r="AC115" s="78">
        <f t="shared" si="88"/>
        <v>2.7035034287708211</v>
      </c>
      <c r="AD115" s="79"/>
      <c r="AE115" s="75">
        <f t="shared" si="89"/>
        <v>0.8</v>
      </c>
      <c r="AF115" s="73">
        <f t="shared" si="90"/>
        <v>57.600000000000009</v>
      </c>
      <c r="AG115" s="73">
        <f t="shared" si="74"/>
        <v>56.958774966018446</v>
      </c>
      <c r="AH115" s="73">
        <f t="shared" si="65"/>
        <v>0</v>
      </c>
      <c r="AI115" s="73">
        <f t="shared" si="72"/>
        <v>0</v>
      </c>
      <c r="AJ115" s="79">
        <f t="shared" si="75"/>
        <v>1</v>
      </c>
      <c r="AK115" s="80">
        <f t="shared" si="76"/>
        <v>0.51990450553285017</v>
      </c>
      <c r="AL115" s="73">
        <f t="shared" si="73"/>
        <v>56.958774966018446</v>
      </c>
      <c r="AM115" s="27"/>
      <c r="AO115" s="35">
        <f t="shared" si="94"/>
        <v>273.99430000000012</v>
      </c>
      <c r="AP115" s="36">
        <f t="shared" si="95"/>
        <v>3007.0575962222501</v>
      </c>
      <c r="AX115" t="s">
        <v>108</v>
      </c>
      <c r="AY115" t="s">
        <v>109</v>
      </c>
    </row>
    <row r="116" spans="1:51" x14ac:dyDescent="0.2">
      <c r="A116" s="31">
        <v>8</v>
      </c>
      <c r="B116" s="31">
        <v>25</v>
      </c>
      <c r="C116" s="31">
        <v>74</v>
      </c>
      <c r="D116" s="31">
        <f t="shared" si="68"/>
        <v>237</v>
      </c>
      <c r="E116" s="72">
        <v>31.1</v>
      </c>
      <c r="F116" s="73">
        <v>1.9514000000000002</v>
      </c>
      <c r="G116" s="73">
        <v>7.2</v>
      </c>
      <c r="H116" s="74">
        <v>5.4</v>
      </c>
      <c r="I116" s="75">
        <f t="shared" si="69"/>
        <v>1.0157006922779299</v>
      </c>
      <c r="J116" s="75">
        <f t="shared" si="70"/>
        <v>4.5182323834037019</v>
      </c>
      <c r="K116" s="76">
        <f t="shared" si="77"/>
        <v>22.480045426808619</v>
      </c>
      <c r="L116" s="77">
        <v>0</v>
      </c>
      <c r="M116" s="31"/>
      <c r="N116" s="31"/>
      <c r="O116" s="75">
        <f t="shared" si="78"/>
        <v>0.47105465693506932</v>
      </c>
      <c r="P116" s="78">
        <f t="shared" si="79"/>
        <v>0.4</v>
      </c>
      <c r="Q116" s="79">
        <f t="shared" si="80"/>
        <v>1.2438894934144178</v>
      </c>
      <c r="R116" s="72">
        <f t="shared" si="71"/>
        <v>0</v>
      </c>
      <c r="S116" s="79">
        <f t="shared" si="81"/>
        <v>0.22968182340737345</v>
      </c>
      <c r="T116" s="79">
        <f t="shared" si="91"/>
        <v>0.5</v>
      </c>
      <c r="U116" s="79">
        <f t="shared" si="82"/>
        <v>0.5</v>
      </c>
      <c r="V116" s="73">
        <f t="shared" si="92"/>
        <v>21.958765332305905</v>
      </c>
      <c r="W116" s="79">
        <f t="shared" si="83"/>
        <v>2.945333406721064E-3</v>
      </c>
      <c r="X116" s="79">
        <f t="shared" si="84"/>
        <v>2.2762562617604357E-3</v>
      </c>
      <c r="Y116" s="79">
        <f t="shared" si="85"/>
        <v>1.2291783813506353E-2</v>
      </c>
      <c r="Z116" s="79">
        <f t="shared" si="86"/>
        <v>0</v>
      </c>
      <c r="AA116" s="78">
        <f t="shared" si="93"/>
        <v>21.983348899932917</v>
      </c>
      <c r="AB116" s="79">
        <f t="shared" si="87"/>
        <v>0.47333091319682974</v>
      </c>
      <c r="AC116" s="78">
        <f t="shared" si="88"/>
        <v>2.5559869312628809</v>
      </c>
      <c r="AD116" s="79"/>
      <c r="AE116" s="75">
        <f t="shared" si="89"/>
        <v>0.8</v>
      </c>
      <c r="AF116" s="73">
        <f t="shared" si="90"/>
        <v>57.600000000000009</v>
      </c>
      <c r="AG116" s="73">
        <f t="shared" si="74"/>
        <v>59.514761897281325</v>
      </c>
      <c r="AH116" s="73">
        <f t="shared" si="65"/>
        <v>0</v>
      </c>
      <c r="AI116" s="73">
        <f t="shared" si="72"/>
        <v>0</v>
      </c>
      <c r="AJ116" s="79">
        <f t="shared" si="75"/>
        <v>0.9728016775954359</v>
      </c>
      <c r="AK116" s="80">
        <f t="shared" si="76"/>
        <v>0.46051901676733836</v>
      </c>
      <c r="AL116" s="73">
        <f t="shared" si="73"/>
        <v>59.445577656562072</v>
      </c>
      <c r="AM116" s="27"/>
      <c r="AO116" s="35">
        <f t="shared" si="94"/>
        <v>275.9457000000001</v>
      </c>
      <c r="AP116" s="36">
        <f t="shared" si="95"/>
        <v>3029.537641649059</v>
      </c>
    </row>
    <row r="117" spans="1:51" x14ac:dyDescent="0.2">
      <c r="A117" s="31">
        <v>8</v>
      </c>
      <c r="B117" s="31">
        <v>26</v>
      </c>
      <c r="C117" s="31">
        <v>74</v>
      </c>
      <c r="D117" s="31">
        <f t="shared" si="68"/>
        <v>238</v>
      </c>
      <c r="E117" s="72">
        <v>31.7</v>
      </c>
      <c r="F117" s="73">
        <v>2.0400999999999998</v>
      </c>
      <c r="G117" s="73">
        <v>3.9</v>
      </c>
      <c r="H117" s="74">
        <v>6</v>
      </c>
      <c r="I117" s="75">
        <f t="shared" si="69"/>
        <v>0.80755475986901437</v>
      </c>
      <c r="J117" s="75">
        <f t="shared" si="70"/>
        <v>4.6747601804976453</v>
      </c>
      <c r="K117" s="76">
        <f t="shared" si="77"/>
        <v>17.2747847737303</v>
      </c>
      <c r="L117" s="77">
        <v>0</v>
      </c>
      <c r="M117" s="31"/>
      <c r="N117" s="31"/>
      <c r="O117" s="75">
        <f t="shared" si="78"/>
        <v>0.42684372554805539</v>
      </c>
      <c r="P117" s="78">
        <f t="shared" si="79"/>
        <v>0.4</v>
      </c>
      <c r="Q117" s="79">
        <f t="shared" si="80"/>
        <v>1.2570099973217286</v>
      </c>
      <c r="R117" s="72">
        <f t="shared" si="71"/>
        <v>0</v>
      </c>
      <c r="S117" s="79">
        <f t="shared" si="81"/>
        <v>0.18953951737102831</v>
      </c>
      <c r="T117" s="79">
        <f t="shared" si="91"/>
        <v>0.5</v>
      </c>
      <c r="U117" s="79">
        <f t="shared" si="82"/>
        <v>0.5</v>
      </c>
      <c r="V117" s="73">
        <f t="shared" si="92"/>
        <v>21.983348899932917</v>
      </c>
      <c r="W117" s="79">
        <f t="shared" si="83"/>
        <v>1.1893642905059312E-3</v>
      </c>
      <c r="X117" s="79">
        <f t="shared" si="84"/>
        <v>9.8737011883004888E-4</v>
      </c>
      <c r="Y117" s="79">
        <f t="shared" si="85"/>
        <v>5.9242207129802937E-3</v>
      </c>
      <c r="Z117" s="79">
        <f t="shared" si="86"/>
        <v>0</v>
      </c>
      <c r="AA117" s="78">
        <f t="shared" si="93"/>
        <v>21.995197341358878</v>
      </c>
      <c r="AB117" s="79">
        <f t="shared" si="87"/>
        <v>0.42783109566688543</v>
      </c>
      <c r="AC117" s="78">
        <f t="shared" si="88"/>
        <v>2.5669865740013127</v>
      </c>
      <c r="AD117" s="79"/>
      <c r="AE117" s="75">
        <f t="shared" si="89"/>
        <v>0.8</v>
      </c>
      <c r="AF117" s="73">
        <f t="shared" si="90"/>
        <v>57.600000000000009</v>
      </c>
      <c r="AG117" s="73">
        <f t="shared" si="74"/>
        <v>62.012564230563385</v>
      </c>
      <c r="AH117" s="73">
        <f t="shared" si="65"/>
        <v>0</v>
      </c>
      <c r="AI117" s="73">
        <f t="shared" si="72"/>
        <v>0</v>
      </c>
      <c r="AJ117" s="79">
        <f t="shared" si="75"/>
        <v>0.93732153081586111</v>
      </c>
      <c r="AK117" s="80">
        <f t="shared" si="76"/>
        <v>0.40107718436867862</v>
      </c>
      <c r="AL117" s="73">
        <f t="shared" si="73"/>
        <v>61.852040762774145</v>
      </c>
      <c r="AM117" s="27"/>
      <c r="AO117" s="35">
        <f t="shared" si="94"/>
        <v>277.9858000000001</v>
      </c>
      <c r="AP117" s="36">
        <f t="shared" si="95"/>
        <v>3046.8124264227895</v>
      </c>
    </row>
    <row r="118" spans="1:51" x14ac:dyDescent="0.2">
      <c r="A118" s="31">
        <v>8</v>
      </c>
      <c r="B118" s="31">
        <v>27</v>
      </c>
      <c r="C118" s="31">
        <v>74</v>
      </c>
      <c r="D118" s="31">
        <f t="shared" si="68"/>
        <v>239</v>
      </c>
      <c r="E118" s="72">
        <v>33.299999999999997</v>
      </c>
      <c r="F118" s="73">
        <v>1.8627</v>
      </c>
      <c r="G118" s="73">
        <v>5.6</v>
      </c>
      <c r="H118" s="74">
        <v>5.8</v>
      </c>
      <c r="I118" s="75">
        <f t="shared" si="69"/>
        <v>0.90952746275151153</v>
      </c>
      <c r="J118" s="75">
        <f t="shared" si="70"/>
        <v>5.1154132953859861</v>
      </c>
      <c r="K118" s="76">
        <f t="shared" si="77"/>
        <v>17.780136427527555</v>
      </c>
      <c r="L118" s="77">
        <v>0</v>
      </c>
      <c r="M118" s="31"/>
      <c r="N118" s="31"/>
      <c r="O118" s="75">
        <f t="shared" si="78"/>
        <v>0.38263279416104157</v>
      </c>
      <c r="P118" s="78">
        <f t="shared" si="79"/>
        <v>0.4</v>
      </c>
      <c r="Q118" s="79">
        <f t="shared" si="80"/>
        <v>1.2524162792800055</v>
      </c>
      <c r="R118" s="72">
        <f t="shared" si="71"/>
        <v>0</v>
      </c>
      <c r="S118" s="79">
        <f t="shared" si="81"/>
        <v>0.15459319862926479</v>
      </c>
      <c r="T118" s="79">
        <f t="shared" si="91"/>
        <v>0.5</v>
      </c>
      <c r="U118" s="79">
        <f t="shared" si="82"/>
        <v>0.5</v>
      </c>
      <c r="V118" s="73">
        <f t="shared" si="92"/>
        <v>21.995197341358878</v>
      </c>
      <c r="W118" s="79">
        <f t="shared" si="83"/>
        <v>3.4304704579441695E-4</v>
      </c>
      <c r="X118" s="79">
        <f t="shared" si="84"/>
        <v>2.9837665505083279E-4</v>
      </c>
      <c r="Y118" s="79">
        <f t="shared" si="85"/>
        <v>1.7305845992948302E-3</v>
      </c>
      <c r="Z118" s="79">
        <f t="shared" si="86"/>
        <v>0</v>
      </c>
      <c r="AA118" s="78">
        <f t="shared" si="93"/>
        <v>21.998658510557469</v>
      </c>
      <c r="AB118" s="79">
        <f t="shared" si="87"/>
        <v>0.3829311708160924</v>
      </c>
      <c r="AC118" s="78">
        <f t="shared" si="88"/>
        <v>2.2210007907333358</v>
      </c>
      <c r="AD118" s="79"/>
      <c r="AE118" s="75">
        <f t="shared" si="89"/>
        <v>0.8</v>
      </c>
      <c r="AF118" s="73">
        <f t="shared" si="90"/>
        <v>57.600000000000009</v>
      </c>
      <c r="AG118" s="73">
        <f t="shared" si="74"/>
        <v>64.07304155350748</v>
      </c>
      <c r="AH118" s="73">
        <f t="shared" si="65"/>
        <v>0</v>
      </c>
      <c r="AI118" s="73">
        <f t="shared" si="72"/>
        <v>0</v>
      </c>
      <c r="AJ118" s="79">
        <f t="shared" si="75"/>
        <v>0.90805338702404159</v>
      </c>
      <c r="AK118" s="80">
        <f t="shared" si="76"/>
        <v>0.34774938137945755</v>
      </c>
      <c r="AL118" s="73">
        <f t="shared" si="73"/>
        <v>63.868987174775</v>
      </c>
      <c r="AM118" s="27"/>
      <c r="AO118" s="35">
        <f t="shared" si="94"/>
        <v>279.84850000000012</v>
      </c>
      <c r="AP118" s="36">
        <f t="shared" si="95"/>
        <v>3064.5925628503169</v>
      </c>
    </row>
    <row r="119" spans="1:51" x14ac:dyDescent="0.2">
      <c r="A119" s="31">
        <v>8</v>
      </c>
      <c r="B119" s="31">
        <v>28</v>
      </c>
      <c r="C119" s="31">
        <v>74</v>
      </c>
      <c r="D119" s="31">
        <f t="shared" si="68"/>
        <v>240</v>
      </c>
      <c r="E119" s="72">
        <v>31.1</v>
      </c>
      <c r="F119" s="73">
        <v>1.9514000000000002</v>
      </c>
      <c r="G119" s="73">
        <v>7.2</v>
      </c>
      <c r="H119" s="74">
        <v>5.7</v>
      </c>
      <c r="I119" s="75">
        <f t="shared" si="69"/>
        <v>1.0157006922779299</v>
      </c>
      <c r="J119" s="75">
        <f t="shared" si="70"/>
        <v>4.5182323834037019</v>
      </c>
      <c r="K119" s="76">
        <f t="shared" si="77"/>
        <v>22.480045426808619</v>
      </c>
      <c r="L119" s="77">
        <v>0</v>
      </c>
      <c r="M119" s="31"/>
      <c r="N119" s="31"/>
      <c r="O119" s="75">
        <f t="shared" si="78"/>
        <v>0.33842186277402764</v>
      </c>
      <c r="P119" s="78">
        <f t="shared" si="79"/>
        <v>0.4</v>
      </c>
      <c r="Q119" s="79">
        <f t="shared" si="80"/>
        <v>1.2438894934144178</v>
      </c>
      <c r="R119" s="72">
        <f t="shared" si="71"/>
        <v>0</v>
      </c>
      <c r="S119" s="79">
        <f t="shared" si="81"/>
        <v>0.12116841037115647</v>
      </c>
      <c r="T119" s="79">
        <f t="shared" si="91"/>
        <v>0.5</v>
      </c>
      <c r="U119" s="79">
        <f t="shared" si="82"/>
        <v>0.5</v>
      </c>
      <c r="V119" s="73">
        <f t="shared" si="92"/>
        <v>21.998658510557469</v>
      </c>
      <c r="W119" s="79">
        <f t="shared" si="83"/>
        <v>9.5820674466498955E-5</v>
      </c>
      <c r="X119" s="79">
        <f t="shared" si="84"/>
        <v>8.6762519075544937E-5</v>
      </c>
      <c r="Y119" s="79">
        <f t="shared" si="85"/>
        <v>4.9454635873060621E-4</v>
      </c>
      <c r="Z119" s="79">
        <f t="shared" si="86"/>
        <v>0</v>
      </c>
      <c r="AA119" s="78">
        <f t="shared" si="93"/>
        <v>21.99964760327493</v>
      </c>
      <c r="AB119" s="79">
        <f t="shared" si="87"/>
        <v>0.33850862529310316</v>
      </c>
      <c r="AC119" s="78">
        <f t="shared" si="88"/>
        <v>1.929499164170688</v>
      </c>
      <c r="AD119" s="79"/>
      <c r="AE119" s="75">
        <f t="shared" si="89"/>
        <v>0.8</v>
      </c>
      <c r="AF119" s="73">
        <f t="shared" si="90"/>
        <v>57.600000000000009</v>
      </c>
      <c r="AG119" s="73">
        <f t="shared" si="74"/>
        <v>65.798486338945693</v>
      </c>
      <c r="AH119" s="73">
        <f t="shared" si="65"/>
        <v>0</v>
      </c>
      <c r="AI119" s="73">
        <f t="shared" si="72"/>
        <v>0</v>
      </c>
      <c r="AJ119" s="79">
        <f t="shared" si="75"/>
        <v>0.88354422813997602</v>
      </c>
      <c r="AK119" s="80">
        <f t="shared" si="76"/>
        <v>0.29909744604944666</v>
      </c>
      <c r="AL119" s="73">
        <f t="shared" si="73"/>
        <v>65.573842617256844</v>
      </c>
      <c r="AM119" s="27"/>
      <c r="AO119" s="35">
        <f t="shared" si="94"/>
        <v>281.79990000000009</v>
      </c>
      <c r="AP119" s="36">
        <f t="shared" si="95"/>
        <v>3087.0726082771257</v>
      </c>
    </row>
    <row r="120" spans="1:51" x14ac:dyDescent="0.2">
      <c r="A120" s="31">
        <v>8</v>
      </c>
      <c r="B120" s="31">
        <v>29</v>
      </c>
      <c r="C120" s="31">
        <v>74</v>
      </c>
      <c r="D120" s="31">
        <f t="shared" si="68"/>
        <v>241</v>
      </c>
      <c r="E120" s="72">
        <v>29.4</v>
      </c>
      <c r="F120" s="73">
        <v>1.8627</v>
      </c>
      <c r="G120" s="73">
        <v>5.6</v>
      </c>
      <c r="H120" s="74">
        <v>5.6</v>
      </c>
      <c r="I120" s="75">
        <f t="shared" si="69"/>
        <v>0.90952746275151153</v>
      </c>
      <c r="J120" s="75">
        <f t="shared" si="70"/>
        <v>4.0992081541413299</v>
      </c>
      <c r="K120" s="76">
        <f t="shared" si="77"/>
        <v>22.187881867687985</v>
      </c>
      <c r="L120" s="77">
        <v>0</v>
      </c>
      <c r="M120" s="31"/>
      <c r="N120" s="31"/>
      <c r="O120" s="75">
        <f t="shared" si="78"/>
        <v>0.29421093138701393</v>
      </c>
      <c r="P120" s="78">
        <f t="shared" si="79"/>
        <v>0.4</v>
      </c>
      <c r="Q120" s="79">
        <f t="shared" si="80"/>
        <v>1.2427833556515246</v>
      </c>
      <c r="R120" s="72">
        <f t="shared" si="71"/>
        <v>0</v>
      </c>
      <c r="S120" s="79">
        <f t="shared" si="81"/>
        <v>8.8015048414099725E-2</v>
      </c>
      <c r="T120" s="79">
        <f t="shared" si="91"/>
        <v>0.5</v>
      </c>
      <c r="U120" s="79">
        <f t="shared" si="82"/>
        <v>0.5</v>
      </c>
      <c r="V120" s="73">
        <f t="shared" si="92"/>
        <v>21.99964760327493</v>
      </c>
      <c r="W120" s="79">
        <f t="shared" si="83"/>
        <v>2.5171194647859757E-5</v>
      </c>
      <c r="X120" s="79">
        <f t="shared" si="84"/>
        <v>2.3876701128754206E-5</v>
      </c>
      <c r="Y120" s="79">
        <f t="shared" si="85"/>
        <v>1.3370952632102355E-4</v>
      </c>
      <c r="Z120" s="79">
        <f t="shared" si="86"/>
        <v>0</v>
      </c>
      <c r="AA120" s="78">
        <f t="shared" si="93"/>
        <v>21.999915022327571</v>
      </c>
      <c r="AB120" s="79">
        <f t="shared" si="87"/>
        <v>0.29423480808814267</v>
      </c>
      <c r="AC120" s="78">
        <f t="shared" si="88"/>
        <v>1.647714925293599</v>
      </c>
      <c r="AD120" s="79"/>
      <c r="AE120" s="75">
        <f t="shared" si="89"/>
        <v>0.8</v>
      </c>
      <c r="AF120" s="73">
        <f t="shared" si="90"/>
        <v>57.600000000000009</v>
      </c>
      <c r="AG120" s="73">
        <f t="shared" si="74"/>
        <v>67.221557542550443</v>
      </c>
      <c r="AH120" s="73">
        <f t="shared" si="65"/>
        <v>0</v>
      </c>
      <c r="AI120" s="73">
        <f t="shared" si="72"/>
        <v>0</v>
      </c>
      <c r="AJ120" s="79">
        <f t="shared" si="75"/>
        <v>0.86333014854331769</v>
      </c>
      <c r="AK120" s="80">
        <f t="shared" si="76"/>
        <v>0.25402504379854735</v>
      </c>
      <c r="AL120" s="73">
        <f t="shared" si="73"/>
        <v>66.996382862528705</v>
      </c>
      <c r="AM120" s="27"/>
      <c r="AO120" s="35">
        <f t="shared" si="94"/>
        <v>283.66260000000011</v>
      </c>
      <c r="AP120" s="36">
        <f t="shared" si="95"/>
        <v>3109.2604901448135</v>
      </c>
    </row>
    <row r="121" spans="1:51" x14ac:dyDescent="0.2">
      <c r="A121" s="31">
        <v>8</v>
      </c>
      <c r="B121" s="31">
        <v>30</v>
      </c>
      <c r="C121" s="31">
        <v>74</v>
      </c>
      <c r="D121" s="31">
        <f t="shared" si="68"/>
        <v>242</v>
      </c>
      <c r="E121" s="72">
        <v>30</v>
      </c>
      <c r="F121" s="73">
        <v>1.8627</v>
      </c>
      <c r="G121" s="73">
        <v>5.6</v>
      </c>
      <c r="H121" s="74">
        <v>5.4</v>
      </c>
      <c r="I121" s="75">
        <f t="shared" si="69"/>
        <v>0.90952746275151153</v>
      </c>
      <c r="J121" s="75">
        <f t="shared" si="70"/>
        <v>4.2430650587590133</v>
      </c>
      <c r="K121" s="76">
        <f t="shared" si="77"/>
        <v>21.435623780360437</v>
      </c>
      <c r="L121" s="77">
        <v>0</v>
      </c>
      <c r="M121" s="31"/>
      <c r="N121" s="31"/>
      <c r="O121" s="75">
        <f t="shared" si="78"/>
        <v>0.15</v>
      </c>
      <c r="P121" s="78">
        <f t="shared" si="79"/>
        <v>0.4</v>
      </c>
      <c r="Q121" s="79">
        <f t="shared" si="80"/>
        <v>1.2444273808799573</v>
      </c>
      <c r="R121" s="72">
        <f t="shared" si="71"/>
        <v>0</v>
      </c>
      <c r="S121" s="79">
        <f t="shared" si="81"/>
        <v>0.01</v>
      </c>
      <c r="T121" s="79">
        <f t="shared" si="91"/>
        <v>0.5</v>
      </c>
      <c r="U121" s="79">
        <f t="shared" si="82"/>
        <v>0.5</v>
      </c>
      <c r="V121" s="73">
        <f t="shared" si="92"/>
        <v>21.999915022327571</v>
      </c>
      <c r="W121" s="79">
        <f t="shared" si="83"/>
        <v>6.0698337449593964E-6</v>
      </c>
      <c r="X121" s="79">
        <f t="shared" si="84"/>
        <v>6.6429922478726956E-6</v>
      </c>
      <c r="Y121" s="79">
        <f t="shared" si="85"/>
        <v>3.5872158138512557E-5</v>
      </c>
      <c r="Z121" s="79">
        <f t="shared" si="86"/>
        <v>0</v>
      </c>
      <c r="AA121" s="78">
        <f t="shared" si="93"/>
        <v>21.999986766643847</v>
      </c>
      <c r="AB121" s="79">
        <f t="shared" si="87"/>
        <v>0.15000664299224786</v>
      </c>
      <c r="AC121" s="78">
        <f t="shared" si="88"/>
        <v>0.81003587215813855</v>
      </c>
      <c r="AD121" s="79"/>
      <c r="AE121" s="75">
        <f t="shared" si="89"/>
        <v>0.8</v>
      </c>
      <c r="AF121" s="73">
        <f t="shared" si="90"/>
        <v>57.600000000000009</v>
      </c>
      <c r="AG121" s="73">
        <f t="shared" si="74"/>
        <v>67.806418734686844</v>
      </c>
      <c r="AH121" s="73">
        <f t="shared" si="65"/>
        <v>0</v>
      </c>
      <c r="AI121" s="73">
        <f t="shared" si="72"/>
        <v>0</v>
      </c>
      <c r="AJ121" s="79">
        <f t="shared" si="75"/>
        <v>0.85502246115501657</v>
      </c>
      <c r="AK121" s="80">
        <f t="shared" si="76"/>
        <v>0.12826001216550034</v>
      </c>
      <c r="AL121" s="73">
        <f t="shared" si="73"/>
        <v>67.688986928222405</v>
      </c>
      <c r="AM121" s="27"/>
      <c r="AO121" s="35">
        <f t="shared" si="94"/>
        <v>285.52530000000013</v>
      </c>
      <c r="AP121" s="36">
        <f t="shared" si="95"/>
        <v>3130.6961139251739</v>
      </c>
    </row>
    <row r="122" spans="1:51" x14ac:dyDescent="0.2">
      <c r="A122" s="31">
        <v>8</v>
      </c>
      <c r="B122" s="31">
        <v>31</v>
      </c>
      <c r="C122" s="31">
        <v>74</v>
      </c>
      <c r="D122" s="31">
        <f t="shared" si="68"/>
        <v>243</v>
      </c>
      <c r="E122" s="72">
        <v>29.4</v>
      </c>
      <c r="F122" s="73">
        <v>2.1288</v>
      </c>
      <c r="G122" s="73">
        <v>5.6</v>
      </c>
      <c r="H122" s="74">
        <v>5.6</v>
      </c>
      <c r="I122" s="75">
        <f t="shared" si="69"/>
        <v>0.90952746275151153</v>
      </c>
      <c r="J122" s="75">
        <f t="shared" si="70"/>
        <v>4.0992081541413299</v>
      </c>
      <c r="K122" s="76">
        <f t="shared" si="77"/>
        <v>22.187881867687985</v>
      </c>
      <c r="L122" s="77">
        <v>0</v>
      </c>
      <c r="M122" s="31"/>
      <c r="N122" s="31"/>
      <c r="O122" s="75">
        <f t="shared" si="78"/>
        <v>0.15</v>
      </c>
      <c r="P122" s="78">
        <f t="shared" si="79"/>
        <v>0.4</v>
      </c>
      <c r="Q122" s="79">
        <f t="shared" si="80"/>
        <v>1.2480172987435307</v>
      </c>
      <c r="R122" s="72">
        <f t="shared" si="71"/>
        <v>0</v>
      </c>
      <c r="S122" s="79">
        <f t="shared" si="81"/>
        <v>0.01</v>
      </c>
      <c r="T122" s="79">
        <f t="shared" si="91"/>
        <v>0.5</v>
      </c>
      <c r="U122" s="79">
        <f t="shared" si="82"/>
        <v>0.5</v>
      </c>
      <c r="V122" s="73">
        <f t="shared" si="92"/>
        <v>21.999986766643847</v>
      </c>
      <c r="W122" s="79">
        <f t="shared" si="83"/>
        <v>9.4523972522202774E-7</v>
      </c>
      <c r="X122" s="79">
        <f t="shared" si="84"/>
        <v>1.0378895697533683E-6</v>
      </c>
      <c r="Y122" s="79">
        <f t="shared" si="85"/>
        <v>5.8121815906188621E-6</v>
      </c>
      <c r="Z122" s="79">
        <f t="shared" si="86"/>
        <v>0</v>
      </c>
      <c r="AA122" s="78">
        <f t="shared" si="93"/>
        <v>21.999998391007029</v>
      </c>
      <c r="AB122" s="79">
        <f t="shared" si="87"/>
        <v>0.15000103788956975</v>
      </c>
      <c r="AC122" s="78">
        <f t="shared" si="88"/>
        <v>0.84000581218159054</v>
      </c>
      <c r="AD122" s="79"/>
      <c r="AE122" s="75">
        <f t="shared" si="89"/>
        <v>0.8</v>
      </c>
      <c r="AF122" s="73">
        <f t="shared" si="90"/>
        <v>57.600000000000009</v>
      </c>
      <c r="AG122" s="73">
        <f t="shared" si="74"/>
        <v>68.528992740403993</v>
      </c>
      <c r="AH122" s="73">
        <f t="shared" si="65"/>
        <v>0</v>
      </c>
      <c r="AI122" s="73">
        <f t="shared" si="72"/>
        <v>0</v>
      </c>
      <c r="AJ122" s="79">
        <f t="shared" si="75"/>
        <v>0.84475862584653427</v>
      </c>
      <c r="AK122" s="80">
        <f t="shared" si="76"/>
        <v>0.12671483176654991</v>
      </c>
      <c r="AL122" s="73">
        <f t="shared" si="73"/>
        <v>68.398589986115084</v>
      </c>
      <c r="AM122" s="27"/>
      <c r="AO122" s="35">
        <f t="shared" si="94"/>
        <v>287.65410000000014</v>
      </c>
      <c r="AP122" s="36">
        <f t="shared" si="95"/>
        <v>3152.8839957928617</v>
      </c>
    </row>
    <row r="123" spans="1:51" x14ac:dyDescent="0.2">
      <c r="A123" s="31">
        <v>9</v>
      </c>
      <c r="B123" s="31">
        <v>1</v>
      </c>
      <c r="C123" s="31">
        <v>74</v>
      </c>
      <c r="D123" s="31">
        <f t="shared" si="68"/>
        <v>244</v>
      </c>
      <c r="E123" s="72">
        <v>27.2</v>
      </c>
      <c r="F123" s="73">
        <v>3.0158</v>
      </c>
      <c r="G123" s="73">
        <v>7.2</v>
      </c>
      <c r="H123" s="74">
        <v>5.6</v>
      </c>
      <c r="I123" s="75">
        <f t="shared" si="69"/>
        <v>1.0157006922779299</v>
      </c>
      <c r="J123" s="75">
        <f t="shared" si="70"/>
        <v>3.6073883025255133</v>
      </c>
      <c r="K123" s="76">
        <f t="shared" si="77"/>
        <v>28.156123131154004</v>
      </c>
      <c r="L123" s="77">
        <v>0</v>
      </c>
      <c r="M123" s="31"/>
      <c r="N123" s="31"/>
      <c r="O123" s="75">
        <f t="shared" si="78"/>
        <v>0.15</v>
      </c>
      <c r="P123" s="78">
        <f t="shared" si="79"/>
        <v>0.4</v>
      </c>
      <c r="Q123" s="79">
        <f t="shared" si="80"/>
        <v>1.2524204607006648</v>
      </c>
      <c r="R123" s="72">
        <f t="shared" si="71"/>
        <v>0</v>
      </c>
      <c r="S123" s="79">
        <f t="shared" si="81"/>
        <v>0.01</v>
      </c>
      <c r="T123" s="79">
        <f t="shared" si="91"/>
        <v>0.5</v>
      </c>
      <c r="U123" s="79">
        <f t="shared" si="82"/>
        <v>0.5</v>
      </c>
      <c r="V123" s="73">
        <f t="shared" si="92"/>
        <v>21.999998391007029</v>
      </c>
      <c r="W123" s="79">
        <f t="shared" si="83"/>
        <v>1.1492806934703432E-7</v>
      </c>
      <c r="X123" s="79">
        <f t="shared" si="84"/>
        <v>1.2669905515699555E-7</v>
      </c>
      <c r="Y123" s="79">
        <f t="shared" si="85"/>
        <v>7.0951470887917503E-7</v>
      </c>
      <c r="Z123" s="79">
        <f t="shared" si="86"/>
        <v>0</v>
      </c>
      <c r="AA123" s="78">
        <f t="shared" si="93"/>
        <v>21.999999810036446</v>
      </c>
      <c r="AB123" s="79">
        <f t="shared" si="87"/>
        <v>0.15000012669905516</v>
      </c>
      <c r="AC123" s="78">
        <f t="shared" si="88"/>
        <v>0.84000070951470884</v>
      </c>
      <c r="AD123" s="79"/>
      <c r="AE123" s="75">
        <f t="shared" si="89"/>
        <v>0.8</v>
      </c>
      <c r="AF123" s="73">
        <f t="shared" si="90"/>
        <v>57.600000000000009</v>
      </c>
      <c r="AG123" s="73">
        <f t="shared" si="74"/>
        <v>69.238590695629796</v>
      </c>
      <c r="AH123" s="73">
        <f t="shared" si="65"/>
        <v>0</v>
      </c>
      <c r="AI123" s="73">
        <f t="shared" si="72"/>
        <v>0</v>
      </c>
      <c r="AJ123" s="79">
        <f t="shared" si="75"/>
        <v>0.8346791094370769</v>
      </c>
      <c r="AK123" s="80">
        <f t="shared" si="76"/>
        <v>0.12520199311461669</v>
      </c>
      <c r="AL123" s="73">
        <f t="shared" si="73"/>
        <v>69.099721147556934</v>
      </c>
      <c r="AM123" s="27"/>
      <c r="AO123" s="35">
        <f t="shared" si="94"/>
        <v>290.66990000000015</v>
      </c>
      <c r="AP123" s="36">
        <f t="shared" si="95"/>
        <v>3181.0401189240156</v>
      </c>
    </row>
    <row r="124" spans="1:51" x14ac:dyDescent="0.2">
      <c r="A124" s="31">
        <v>9</v>
      </c>
      <c r="B124" s="31">
        <v>2</v>
      </c>
      <c r="C124" s="31">
        <v>74</v>
      </c>
      <c r="D124" s="31">
        <f t="shared" si="68"/>
        <v>245</v>
      </c>
      <c r="E124" s="72">
        <v>24.4</v>
      </c>
      <c r="F124" s="73">
        <v>4.2576000000000001</v>
      </c>
      <c r="G124" s="73">
        <v>0.6</v>
      </c>
      <c r="H124" s="74">
        <v>6.8</v>
      </c>
      <c r="I124" s="75">
        <f t="shared" si="69"/>
        <v>0.63799196508805101</v>
      </c>
      <c r="J124" s="75">
        <f t="shared" si="70"/>
        <v>3.0563126530167612</v>
      </c>
      <c r="K124" s="76">
        <f t="shared" si="77"/>
        <v>20.874564794878403</v>
      </c>
      <c r="L124" s="77">
        <v>0</v>
      </c>
      <c r="M124" s="31"/>
      <c r="N124" s="31"/>
      <c r="O124" s="75">
        <f t="shared" si="78"/>
        <v>0.15</v>
      </c>
      <c r="P124" s="78">
        <f t="shared" si="79"/>
        <v>0.4</v>
      </c>
      <c r="Q124" s="79">
        <f t="shared" si="80"/>
        <v>1.2927590371498137</v>
      </c>
      <c r="R124" s="72">
        <f t="shared" si="71"/>
        <v>0</v>
      </c>
      <c r="S124" s="79">
        <f t="shared" si="81"/>
        <v>0.01</v>
      </c>
      <c r="T124" s="79">
        <f t="shared" si="91"/>
        <v>0.5</v>
      </c>
      <c r="U124" s="79">
        <f t="shared" si="82"/>
        <v>0.5</v>
      </c>
      <c r="V124" s="73">
        <f t="shared" si="92"/>
        <v>21.999999810036446</v>
      </c>
      <c r="W124" s="79">
        <f t="shared" si="83"/>
        <v>1.3568825301441784E-8</v>
      </c>
      <c r="X124" s="79">
        <f t="shared" si="84"/>
        <v>1.5505897736729644E-8</v>
      </c>
      <c r="Y124" s="79">
        <f t="shared" si="85"/>
        <v>1.0544010460976158E-7</v>
      </c>
      <c r="Z124" s="79">
        <f t="shared" si="86"/>
        <v>0</v>
      </c>
      <c r="AA124" s="78">
        <f t="shared" si="93"/>
        <v>22.000000020916655</v>
      </c>
      <c r="AB124" s="79">
        <f t="shared" si="87"/>
        <v>0.15000001550589773</v>
      </c>
      <c r="AC124" s="78">
        <f t="shared" si="88"/>
        <v>1.0200001054401044</v>
      </c>
      <c r="AD124" s="79"/>
      <c r="AE124" s="75">
        <f t="shared" si="89"/>
        <v>0.8</v>
      </c>
      <c r="AF124" s="73">
        <f t="shared" si="90"/>
        <v>57.600000000000009</v>
      </c>
      <c r="AG124" s="73">
        <f t="shared" si="74"/>
        <v>70.119721252997039</v>
      </c>
      <c r="AH124" s="73">
        <f t="shared" si="65"/>
        <v>0</v>
      </c>
      <c r="AI124" s="73">
        <f t="shared" si="72"/>
        <v>0</v>
      </c>
      <c r="AJ124" s="79">
        <f t="shared" si="75"/>
        <v>0.82216305038356485</v>
      </c>
      <c r="AK124" s="80">
        <f t="shared" si="76"/>
        <v>0.12332447306343246</v>
      </c>
      <c r="AL124" s="73">
        <f t="shared" si="73"/>
        <v>69.938327564388274</v>
      </c>
      <c r="AM124" s="27"/>
      <c r="AO124" s="35">
        <f t="shared" si="94"/>
        <v>294.92750000000018</v>
      </c>
      <c r="AP124" s="36">
        <f t="shared" si="95"/>
        <v>3201.9146837188941</v>
      </c>
    </row>
    <row r="125" spans="1:51" x14ac:dyDescent="0.2">
      <c r="A125" s="31">
        <v>9</v>
      </c>
      <c r="B125" s="31">
        <v>3</v>
      </c>
      <c r="C125" s="31">
        <v>74</v>
      </c>
      <c r="D125" s="31">
        <f t="shared" si="68"/>
        <v>246</v>
      </c>
      <c r="E125" s="72">
        <v>30</v>
      </c>
      <c r="F125" s="73">
        <v>1.6853</v>
      </c>
      <c r="G125" s="73">
        <v>1.7</v>
      </c>
      <c r="H125" s="74">
        <v>5.3</v>
      </c>
      <c r="I125" s="75">
        <f t="shared" si="69"/>
        <v>0.6906343876068135</v>
      </c>
      <c r="J125" s="75">
        <f t="shared" si="70"/>
        <v>4.2430650587590133</v>
      </c>
      <c r="K125" s="76">
        <f t="shared" si="77"/>
        <v>16.276780535832891</v>
      </c>
      <c r="L125" s="77">
        <v>0</v>
      </c>
      <c r="M125" s="31"/>
      <c r="N125" s="31"/>
      <c r="O125" s="75">
        <f t="shared" si="78"/>
        <v>0.15</v>
      </c>
      <c r="P125" s="78">
        <f t="shared" si="79"/>
        <v>0.4</v>
      </c>
      <c r="Q125" s="79">
        <f t="shared" si="80"/>
        <v>1.2522124985974989</v>
      </c>
      <c r="R125" s="72">
        <f t="shared" si="71"/>
        <v>0</v>
      </c>
      <c r="S125" s="79">
        <f t="shared" si="81"/>
        <v>0.01</v>
      </c>
      <c r="T125" s="79">
        <f t="shared" si="91"/>
        <v>0.5</v>
      </c>
      <c r="U125" s="79">
        <f t="shared" si="82"/>
        <v>0.5</v>
      </c>
      <c r="V125" s="73">
        <f t="shared" si="92"/>
        <v>22.000000020916655</v>
      </c>
      <c r="W125" s="79">
        <f t="shared" si="83"/>
        <v>0</v>
      </c>
      <c r="X125" s="79">
        <f t="shared" si="84"/>
        <v>0</v>
      </c>
      <c r="Y125" s="79">
        <f t="shared" si="85"/>
        <v>0</v>
      </c>
      <c r="Z125" s="79">
        <f t="shared" si="86"/>
        <v>0</v>
      </c>
      <c r="AA125" s="78">
        <f t="shared" si="93"/>
        <v>22.000000020916655</v>
      </c>
      <c r="AB125" s="79">
        <f t="shared" si="87"/>
        <v>0.15</v>
      </c>
      <c r="AC125" s="78">
        <f t="shared" si="88"/>
        <v>0.79499999999999993</v>
      </c>
      <c r="AD125" s="79"/>
      <c r="AE125" s="75">
        <f t="shared" si="89"/>
        <v>0.8</v>
      </c>
      <c r="AF125" s="73">
        <f t="shared" si="90"/>
        <v>57.600000000000009</v>
      </c>
      <c r="AG125" s="73">
        <f t="shared" si="74"/>
        <v>70.733327564388276</v>
      </c>
      <c r="AH125" s="73">
        <f t="shared" si="65"/>
        <v>0</v>
      </c>
      <c r="AI125" s="73">
        <f t="shared" si="72"/>
        <v>0</v>
      </c>
      <c r="AJ125" s="79">
        <f t="shared" si="75"/>
        <v>0.81344705164221209</v>
      </c>
      <c r="AK125" s="80">
        <f t="shared" si="76"/>
        <v>0.12201705774633181</v>
      </c>
      <c r="AL125" s="73">
        <f t="shared" si="73"/>
        <v>70.585017970443829</v>
      </c>
      <c r="AM125" s="27"/>
      <c r="AO125" s="35">
        <f t="shared" si="94"/>
        <v>296.61280000000016</v>
      </c>
      <c r="AP125" s="36">
        <f t="shared" si="95"/>
        <v>3218.1914642547272</v>
      </c>
    </row>
    <row r="126" spans="1:51" x14ac:dyDescent="0.2">
      <c r="A126" s="31">
        <v>9</v>
      </c>
      <c r="B126" s="31">
        <v>4</v>
      </c>
      <c r="C126" s="31">
        <v>74</v>
      </c>
      <c r="D126" s="31">
        <f t="shared" si="68"/>
        <v>247</v>
      </c>
      <c r="E126" s="72">
        <v>29.4</v>
      </c>
      <c r="F126" s="73">
        <v>2.3949000000000003</v>
      </c>
      <c r="G126" s="73">
        <v>5.6</v>
      </c>
      <c r="H126" s="74">
        <v>5.5</v>
      </c>
      <c r="I126" s="75">
        <f t="shared" si="69"/>
        <v>0.90952746275151153</v>
      </c>
      <c r="J126" s="75">
        <f t="shared" si="70"/>
        <v>4.0992081541413299</v>
      </c>
      <c r="K126" s="76">
        <f t="shared" si="77"/>
        <v>22.187881867687985</v>
      </c>
      <c r="L126" s="77">
        <v>0</v>
      </c>
      <c r="M126" s="31"/>
      <c r="N126" s="31"/>
      <c r="O126" s="75">
        <f t="shared" si="78"/>
        <v>0.15</v>
      </c>
      <c r="P126" s="78">
        <f t="shared" si="79"/>
        <v>0.4</v>
      </c>
      <c r="Q126" s="79">
        <f t="shared" si="80"/>
        <v>1.2532512418355366</v>
      </c>
      <c r="R126" s="72">
        <f t="shared" si="71"/>
        <v>0</v>
      </c>
      <c r="S126" s="79">
        <f t="shared" si="81"/>
        <v>0.01</v>
      </c>
      <c r="T126" s="79">
        <f t="shared" si="91"/>
        <v>0.5</v>
      </c>
      <c r="U126" s="79">
        <f t="shared" si="82"/>
        <v>0.5</v>
      </c>
      <c r="V126" s="73">
        <f t="shared" si="92"/>
        <v>22.000000020916655</v>
      </c>
      <c r="W126" s="79">
        <f t="shared" si="83"/>
        <v>0</v>
      </c>
      <c r="X126" s="79">
        <f t="shared" si="84"/>
        <v>0</v>
      </c>
      <c r="Y126" s="79">
        <f t="shared" si="85"/>
        <v>0</v>
      </c>
      <c r="Z126" s="79">
        <f t="shared" si="86"/>
        <v>0</v>
      </c>
      <c r="AA126" s="78">
        <f t="shared" si="93"/>
        <v>22.000000020916655</v>
      </c>
      <c r="AB126" s="79">
        <f t="shared" si="87"/>
        <v>0.15</v>
      </c>
      <c r="AC126" s="78">
        <f t="shared" si="88"/>
        <v>0.82499999999999996</v>
      </c>
      <c r="AD126" s="79"/>
      <c r="AE126" s="75">
        <f t="shared" si="89"/>
        <v>0.8</v>
      </c>
      <c r="AF126" s="73">
        <f t="shared" si="90"/>
        <v>57.600000000000009</v>
      </c>
      <c r="AG126" s="73">
        <f t="shared" si="74"/>
        <v>71.410017970443832</v>
      </c>
      <c r="AH126" s="73">
        <f t="shared" si="65"/>
        <v>0</v>
      </c>
      <c r="AI126" s="73">
        <f t="shared" si="72"/>
        <v>0</v>
      </c>
      <c r="AJ126" s="79">
        <f t="shared" si="75"/>
        <v>0.80383497201074117</v>
      </c>
      <c r="AK126" s="80">
        <f t="shared" si="76"/>
        <v>0.12057524580161116</v>
      </c>
      <c r="AL126" s="73">
        <f t="shared" si="73"/>
        <v>71.248181822352691</v>
      </c>
      <c r="AM126" s="27"/>
      <c r="AO126" s="35">
        <f t="shared" si="94"/>
        <v>299.00770000000017</v>
      </c>
      <c r="AP126" s="36">
        <f t="shared" si="95"/>
        <v>3240.379346122415</v>
      </c>
    </row>
    <row r="127" spans="1:51" x14ac:dyDescent="0.2">
      <c r="A127" s="31">
        <v>9</v>
      </c>
      <c r="B127" s="31">
        <v>5</v>
      </c>
      <c r="C127" s="31">
        <v>74</v>
      </c>
      <c r="D127" s="31">
        <f t="shared" si="68"/>
        <v>248</v>
      </c>
      <c r="E127" s="72">
        <v>25</v>
      </c>
      <c r="F127" s="73">
        <v>3.6366999999999998</v>
      </c>
      <c r="G127" s="73">
        <v>6.1</v>
      </c>
      <c r="H127" s="74">
        <v>5.6</v>
      </c>
      <c r="I127" s="75">
        <f t="shared" si="69"/>
        <v>0.94160312126902845</v>
      </c>
      <c r="J127" s="75">
        <f t="shared" si="70"/>
        <v>3.1677777175068473</v>
      </c>
      <c r="K127" s="76">
        <f t="shared" si="77"/>
        <v>29.724406357972089</v>
      </c>
      <c r="L127" s="77">
        <v>0</v>
      </c>
      <c r="M127" s="31"/>
      <c r="N127" s="31"/>
      <c r="O127" s="75">
        <f t="shared" si="78"/>
        <v>0.15</v>
      </c>
      <c r="P127" s="78">
        <f t="shared" si="79"/>
        <v>0.4</v>
      </c>
      <c r="Q127" s="79">
        <f t="shared" si="80"/>
        <v>1.2612055841843701</v>
      </c>
      <c r="R127" s="72">
        <f t="shared" si="71"/>
        <v>0</v>
      </c>
      <c r="S127" s="79">
        <f t="shared" si="81"/>
        <v>0.01</v>
      </c>
      <c r="T127" s="79">
        <f t="shared" si="91"/>
        <v>0.5</v>
      </c>
      <c r="U127" s="79">
        <f t="shared" si="82"/>
        <v>0.5</v>
      </c>
      <c r="V127" s="73">
        <f t="shared" si="92"/>
        <v>22.000000020916655</v>
      </c>
      <c r="W127" s="79">
        <f t="shared" si="83"/>
        <v>0</v>
      </c>
      <c r="X127" s="79">
        <f t="shared" si="84"/>
        <v>0</v>
      </c>
      <c r="Y127" s="79">
        <f t="shared" si="85"/>
        <v>0</v>
      </c>
      <c r="Z127" s="79">
        <f t="shared" si="86"/>
        <v>0</v>
      </c>
      <c r="AA127" s="78">
        <f t="shared" si="93"/>
        <v>22.000000020916655</v>
      </c>
      <c r="AB127" s="79">
        <f t="shared" si="87"/>
        <v>0.15</v>
      </c>
      <c r="AC127" s="78">
        <f t="shared" si="88"/>
        <v>0.84</v>
      </c>
      <c r="AD127" s="79"/>
      <c r="AE127" s="75">
        <f t="shared" si="89"/>
        <v>0.8</v>
      </c>
      <c r="AF127" s="73">
        <f t="shared" si="90"/>
        <v>57.600000000000009</v>
      </c>
      <c r="AG127" s="73">
        <f t="shared" si="74"/>
        <v>72.088181822352695</v>
      </c>
      <c r="AH127" s="73">
        <f t="shared" si="65"/>
        <v>0</v>
      </c>
      <c r="AI127" s="73">
        <f t="shared" si="72"/>
        <v>0</v>
      </c>
      <c r="AJ127" s="79">
        <f t="shared" si="75"/>
        <v>0.79420196275067201</v>
      </c>
      <c r="AK127" s="80">
        <f t="shared" si="76"/>
        <v>0.1191302944126008</v>
      </c>
      <c r="AL127" s="73">
        <f t="shared" si="73"/>
        <v>71.915311471063262</v>
      </c>
      <c r="AM127" s="27"/>
      <c r="AO127" s="35">
        <f t="shared" si="94"/>
        <v>302.64440000000019</v>
      </c>
      <c r="AP127" s="36">
        <f t="shared" si="95"/>
        <v>3270.1037524803869</v>
      </c>
    </row>
    <row r="128" spans="1:51" x14ac:dyDescent="0.2">
      <c r="A128" s="31">
        <v>9</v>
      </c>
      <c r="B128" s="31">
        <v>6</v>
      </c>
      <c r="C128" s="31">
        <v>74</v>
      </c>
      <c r="D128" s="31">
        <f t="shared" si="68"/>
        <v>249</v>
      </c>
      <c r="E128" s="72">
        <v>28.3</v>
      </c>
      <c r="F128" s="73">
        <v>2.0400999999999998</v>
      </c>
      <c r="G128" s="73">
        <v>5.6</v>
      </c>
      <c r="H128" s="74">
        <v>5.0999999999999996</v>
      </c>
      <c r="I128" s="75">
        <f t="shared" si="69"/>
        <v>0.90952746275151153</v>
      </c>
      <c r="J128" s="75">
        <f t="shared" si="70"/>
        <v>3.8464613723885481</v>
      </c>
      <c r="K128" s="76">
        <f t="shared" si="77"/>
        <v>23.645823386670841</v>
      </c>
      <c r="L128" s="77">
        <v>0</v>
      </c>
      <c r="M128" s="31"/>
      <c r="N128" s="31"/>
      <c r="O128" s="75">
        <f t="shared" si="78"/>
        <v>0.15</v>
      </c>
      <c r="P128" s="78">
        <f t="shared" si="79"/>
        <v>0.4</v>
      </c>
      <c r="Q128" s="79">
        <f t="shared" si="80"/>
        <v>1.2430863873433979</v>
      </c>
      <c r="R128" s="72">
        <f t="shared" si="71"/>
        <v>0</v>
      </c>
      <c r="S128" s="79">
        <f t="shared" si="81"/>
        <v>0.01</v>
      </c>
      <c r="T128" s="79">
        <f t="shared" si="91"/>
        <v>0.5</v>
      </c>
      <c r="U128" s="79">
        <f t="shared" si="82"/>
        <v>0.5</v>
      </c>
      <c r="V128" s="73">
        <f t="shared" si="92"/>
        <v>22.000000020916655</v>
      </c>
      <c r="W128" s="79">
        <f t="shared" si="83"/>
        <v>0</v>
      </c>
      <c r="X128" s="79">
        <f t="shared" si="84"/>
        <v>0</v>
      </c>
      <c r="Y128" s="79">
        <f t="shared" si="85"/>
        <v>0</v>
      </c>
      <c r="Z128" s="79">
        <f t="shared" si="86"/>
        <v>0</v>
      </c>
      <c r="AA128" s="78">
        <f t="shared" si="93"/>
        <v>22.000000020916655</v>
      </c>
      <c r="AB128" s="79">
        <f t="shared" si="87"/>
        <v>0.15</v>
      </c>
      <c r="AC128" s="78">
        <f t="shared" si="88"/>
        <v>0.7649999999999999</v>
      </c>
      <c r="AD128" s="79"/>
      <c r="AE128" s="75">
        <f t="shared" si="89"/>
        <v>0.8</v>
      </c>
      <c r="AF128" s="73">
        <f t="shared" si="90"/>
        <v>57.600000000000009</v>
      </c>
      <c r="AG128" s="73">
        <f t="shared" si="74"/>
        <v>72.680311471063263</v>
      </c>
      <c r="AH128" s="73">
        <f t="shared" si="65"/>
        <v>0</v>
      </c>
      <c r="AI128" s="73">
        <f t="shared" si="72"/>
        <v>0</v>
      </c>
      <c r="AJ128" s="79">
        <f t="shared" si="75"/>
        <v>0.78579103024057873</v>
      </c>
      <c r="AK128" s="80">
        <f t="shared" si="76"/>
        <v>0.1178686545360868</v>
      </c>
      <c r="AL128" s="73">
        <f t="shared" si="73"/>
        <v>72.516441609197301</v>
      </c>
      <c r="AM128" s="27"/>
      <c r="AO128" s="35">
        <f t="shared" si="94"/>
        <v>304.68450000000018</v>
      </c>
      <c r="AP128" s="36">
        <f t="shared" si="95"/>
        <v>3293.749575867058</v>
      </c>
    </row>
    <row r="129" spans="1:42" x14ac:dyDescent="0.2">
      <c r="A129" s="31">
        <v>9</v>
      </c>
      <c r="B129" s="31">
        <v>7</v>
      </c>
      <c r="C129" s="31">
        <v>74</v>
      </c>
      <c r="D129" s="31">
        <f t="shared" si="68"/>
        <v>250</v>
      </c>
      <c r="E129" s="72">
        <v>28.3</v>
      </c>
      <c r="F129" s="73">
        <v>1.774</v>
      </c>
      <c r="G129" s="73">
        <v>3.9</v>
      </c>
      <c r="H129" s="74">
        <v>4.4000000000000004</v>
      </c>
      <c r="I129" s="75">
        <f t="shared" si="69"/>
        <v>0.80755475986901437</v>
      </c>
      <c r="J129" s="75">
        <f t="shared" si="70"/>
        <v>3.8464613723885481</v>
      </c>
      <c r="K129" s="76">
        <f t="shared" si="77"/>
        <v>20.994745083519316</v>
      </c>
      <c r="L129" s="77">
        <v>0</v>
      </c>
      <c r="M129" s="31"/>
      <c r="N129" s="31"/>
      <c r="O129" s="75">
        <f t="shared" si="78"/>
        <v>0.15</v>
      </c>
      <c r="P129" s="78">
        <f t="shared" si="79"/>
        <v>0.4</v>
      </c>
      <c r="Q129" s="79">
        <f t="shared" si="80"/>
        <v>1.2436462531666481</v>
      </c>
      <c r="R129" s="72">
        <f t="shared" si="71"/>
        <v>0</v>
      </c>
      <c r="S129" s="79">
        <f t="shared" si="81"/>
        <v>0.01</v>
      </c>
      <c r="T129" s="79">
        <f t="shared" si="91"/>
        <v>0.5</v>
      </c>
      <c r="U129" s="79">
        <f t="shared" si="82"/>
        <v>0.5</v>
      </c>
      <c r="V129" s="73">
        <f t="shared" si="92"/>
        <v>22.000000020916655</v>
      </c>
      <c r="W129" s="79">
        <f t="shared" si="83"/>
        <v>0</v>
      </c>
      <c r="X129" s="79">
        <f t="shared" si="84"/>
        <v>0</v>
      </c>
      <c r="Y129" s="79">
        <f t="shared" si="85"/>
        <v>0</v>
      </c>
      <c r="Z129" s="79">
        <f t="shared" si="86"/>
        <v>0</v>
      </c>
      <c r="AA129" s="78">
        <f t="shared" si="93"/>
        <v>22.000000020916655</v>
      </c>
      <c r="AB129" s="79">
        <f t="shared" si="87"/>
        <v>0.15</v>
      </c>
      <c r="AC129" s="78">
        <f t="shared" si="88"/>
        <v>0.66</v>
      </c>
      <c r="AD129" s="79"/>
      <c r="AE129" s="75">
        <f t="shared" si="89"/>
        <v>0.8</v>
      </c>
      <c r="AF129" s="73">
        <f t="shared" si="90"/>
        <v>57.600000000000009</v>
      </c>
      <c r="AG129" s="73">
        <f t="shared" si="74"/>
        <v>73.176441609197298</v>
      </c>
      <c r="AH129" s="73">
        <f t="shared" si="65"/>
        <v>0</v>
      </c>
      <c r="AI129" s="73">
        <f t="shared" si="72"/>
        <v>0</v>
      </c>
      <c r="AJ129" s="79">
        <f t="shared" si="75"/>
        <v>0.77874372714208395</v>
      </c>
      <c r="AK129" s="80">
        <f t="shared" si="76"/>
        <v>0.11681155907131259</v>
      </c>
      <c r="AL129" s="73">
        <f t="shared" si="73"/>
        <v>73.03041246911107</v>
      </c>
      <c r="AM129" s="27"/>
      <c r="AO129" s="35">
        <f t="shared" si="94"/>
        <v>306.45850000000019</v>
      </c>
      <c r="AP129" s="36">
        <f t="shared" si="95"/>
        <v>3314.7443209505773</v>
      </c>
    </row>
    <row r="130" spans="1:42" x14ac:dyDescent="0.2">
      <c r="A130" s="31">
        <v>9</v>
      </c>
      <c r="B130" s="31">
        <v>8</v>
      </c>
      <c r="C130" s="31">
        <v>74</v>
      </c>
      <c r="D130" s="31">
        <f t="shared" si="68"/>
        <v>251</v>
      </c>
      <c r="E130" s="72">
        <v>28.3</v>
      </c>
      <c r="F130" s="73">
        <v>2.7497000000000003</v>
      </c>
      <c r="G130" s="73">
        <v>4.4000000000000004</v>
      </c>
      <c r="H130" s="74">
        <v>5.7</v>
      </c>
      <c r="I130" s="75">
        <f t="shared" si="69"/>
        <v>0.83644378261789154</v>
      </c>
      <c r="J130" s="75">
        <f t="shared" si="70"/>
        <v>3.8464613723885481</v>
      </c>
      <c r="K130" s="76">
        <f t="shared" si="77"/>
        <v>21.745799623056726</v>
      </c>
      <c r="L130" s="77">
        <v>0</v>
      </c>
      <c r="M130" s="31"/>
      <c r="N130" s="31"/>
      <c r="O130" s="75">
        <f t="shared" si="78"/>
        <v>0.15</v>
      </c>
      <c r="P130" s="78">
        <f t="shared" si="79"/>
        <v>0.4</v>
      </c>
      <c r="Q130" s="79">
        <f t="shared" si="80"/>
        <v>1.2611959829068884</v>
      </c>
      <c r="R130" s="72">
        <f t="shared" si="71"/>
        <v>0</v>
      </c>
      <c r="S130" s="79">
        <f t="shared" si="81"/>
        <v>0.01</v>
      </c>
      <c r="T130" s="79">
        <f t="shared" si="91"/>
        <v>0.5</v>
      </c>
      <c r="U130" s="79">
        <f t="shared" si="82"/>
        <v>0.5</v>
      </c>
      <c r="V130" s="73">
        <f t="shared" si="92"/>
        <v>22.000000020916655</v>
      </c>
      <c r="W130" s="79">
        <f t="shared" si="83"/>
        <v>0</v>
      </c>
      <c r="X130" s="79">
        <f t="shared" si="84"/>
        <v>0</v>
      </c>
      <c r="Y130" s="79">
        <f t="shared" si="85"/>
        <v>0</v>
      </c>
      <c r="Z130" s="79">
        <f t="shared" si="86"/>
        <v>0</v>
      </c>
      <c r="AA130" s="78">
        <f t="shared" si="93"/>
        <v>22.000000020916655</v>
      </c>
      <c r="AB130" s="79">
        <f t="shared" si="87"/>
        <v>0.15</v>
      </c>
      <c r="AC130" s="78">
        <f t="shared" si="88"/>
        <v>0.85499999999999998</v>
      </c>
      <c r="AD130" s="79"/>
      <c r="AE130" s="75">
        <f t="shared" si="89"/>
        <v>0.8</v>
      </c>
      <c r="AF130" s="73">
        <f t="shared" si="90"/>
        <v>57.600000000000009</v>
      </c>
      <c r="AG130" s="73">
        <f t="shared" si="74"/>
        <v>73.885412469111074</v>
      </c>
      <c r="AH130" s="73">
        <f t="shared" si="65"/>
        <v>0</v>
      </c>
      <c r="AI130" s="73">
        <f t="shared" si="72"/>
        <v>0</v>
      </c>
      <c r="AJ130" s="79">
        <f t="shared" si="75"/>
        <v>0.76867311833649055</v>
      </c>
      <c r="AK130" s="80">
        <f t="shared" si="76"/>
        <v>0.11530096775047358</v>
      </c>
      <c r="AL130" s="73">
        <f t="shared" si="73"/>
        <v>73.687627985288771</v>
      </c>
      <c r="AM130" s="27"/>
      <c r="AO130" s="35">
        <f t="shared" si="94"/>
        <v>309.2082000000002</v>
      </c>
      <c r="AP130" s="36">
        <f t="shared" si="95"/>
        <v>3336.4901205736342</v>
      </c>
    </row>
    <row r="131" spans="1:42" x14ac:dyDescent="0.2">
      <c r="A131" s="31">
        <v>9</v>
      </c>
      <c r="B131" s="31">
        <v>9</v>
      </c>
      <c r="C131" s="31">
        <v>74</v>
      </c>
      <c r="D131" s="31">
        <f t="shared" si="68"/>
        <v>252</v>
      </c>
      <c r="E131" s="72">
        <v>27.2</v>
      </c>
      <c r="F131" s="73">
        <v>2.2174999999999998</v>
      </c>
      <c r="G131" s="73">
        <v>3.9</v>
      </c>
      <c r="H131" s="74">
        <v>5</v>
      </c>
      <c r="I131" s="75">
        <f t="shared" si="69"/>
        <v>0.80755475986901437</v>
      </c>
      <c r="J131" s="75">
        <f t="shared" si="70"/>
        <v>3.6073883025255133</v>
      </c>
      <c r="K131" s="76">
        <f t="shared" si="77"/>
        <v>22.38613346125366</v>
      </c>
      <c r="L131" s="77">
        <v>0</v>
      </c>
      <c r="M131" s="31"/>
      <c r="N131" s="31"/>
      <c r="O131" s="75">
        <f t="shared" si="78"/>
        <v>0.15</v>
      </c>
      <c r="P131" s="78">
        <f t="shared" si="79"/>
        <v>0.4</v>
      </c>
      <c r="Q131" s="79">
        <f t="shared" si="80"/>
        <v>1.2493286767600349</v>
      </c>
      <c r="R131" s="72">
        <f t="shared" si="71"/>
        <v>0</v>
      </c>
      <c r="S131" s="79">
        <f t="shared" si="81"/>
        <v>0.01</v>
      </c>
      <c r="T131" s="79">
        <f t="shared" si="91"/>
        <v>0.5</v>
      </c>
      <c r="U131" s="79">
        <f t="shared" si="82"/>
        <v>0.5</v>
      </c>
      <c r="V131" s="73">
        <f t="shared" si="92"/>
        <v>22.000000020916655</v>
      </c>
      <c r="W131" s="79">
        <f t="shared" si="83"/>
        <v>0</v>
      </c>
      <c r="X131" s="79">
        <f t="shared" si="84"/>
        <v>0</v>
      </c>
      <c r="Y131" s="79">
        <f t="shared" si="85"/>
        <v>0</v>
      </c>
      <c r="Z131" s="79">
        <f t="shared" si="86"/>
        <v>0</v>
      </c>
      <c r="AA131" s="78">
        <f t="shared" si="93"/>
        <v>22.000000020916655</v>
      </c>
      <c r="AB131" s="79">
        <f t="shared" si="87"/>
        <v>0.15</v>
      </c>
      <c r="AC131" s="78">
        <f t="shared" si="88"/>
        <v>0.75</v>
      </c>
      <c r="AD131" s="79"/>
      <c r="AE131" s="75">
        <f t="shared" si="89"/>
        <v>0.8</v>
      </c>
      <c r="AF131" s="73">
        <f t="shared" si="90"/>
        <v>57.600000000000009</v>
      </c>
      <c r="AG131" s="73">
        <f t="shared" si="74"/>
        <v>74.437627985288771</v>
      </c>
      <c r="AH131" s="73">
        <f t="shared" si="65"/>
        <v>0</v>
      </c>
      <c r="AI131" s="73">
        <f t="shared" si="72"/>
        <v>0</v>
      </c>
      <c r="AJ131" s="79">
        <f t="shared" si="75"/>
        <v>0.76082914793623913</v>
      </c>
      <c r="AK131" s="80">
        <f t="shared" si="76"/>
        <v>0.11412437219043586</v>
      </c>
      <c r="AL131" s="73">
        <f t="shared" si="73"/>
        <v>74.258249846240943</v>
      </c>
      <c r="AM131" s="27"/>
      <c r="AO131" s="35">
        <f t="shared" si="94"/>
        <v>311.42570000000018</v>
      </c>
      <c r="AP131" s="36">
        <f t="shared" si="95"/>
        <v>3358.876254034888</v>
      </c>
    </row>
    <row r="132" spans="1:42" x14ac:dyDescent="0.2">
      <c r="A132" s="31">
        <v>9</v>
      </c>
      <c r="B132" s="31">
        <v>10</v>
      </c>
      <c r="C132" s="31">
        <v>74</v>
      </c>
      <c r="D132" s="31">
        <f t="shared" si="68"/>
        <v>253</v>
      </c>
      <c r="E132" s="72">
        <v>20</v>
      </c>
      <c r="F132" s="73">
        <v>4.5236999999999998</v>
      </c>
      <c r="G132" s="73">
        <v>8.3000000000000007</v>
      </c>
      <c r="H132" s="74">
        <v>4.4000000000000004</v>
      </c>
      <c r="I132" s="75">
        <f t="shared" si="69"/>
        <v>1.0948860433443903</v>
      </c>
      <c r="J132" s="75">
        <f t="shared" si="70"/>
        <v>2.3382812709274461</v>
      </c>
      <c r="K132" s="76">
        <f t="shared" si="77"/>
        <v>46.824394351416899</v>
      </c>
      <c r="L132" s="77">
        <v>0</v>
      </c>
      <c r="M132" s="31"/>
      <c r="N132" s="31"/>
      <c r="O132" s="75">
        <f t="shared" si="78"/>
        <v>0.15</v>
      </c>
      <c r="P132" s="78">
        <f t="shared" si="79"/>
        <v>0.4</v>
      </c>
      <c r="Q132" s="79">
        <f t="shared" si="80"/>
        <v>1.2412808289427346</v>
      </c>
      <c r="R132" s="72">
        <f t="shared" si="71"/>
        <v>0</v>
      </c>
      <c r="S132" s="79">
        <f t="shared" si="81"/>
        <v>0.01</v>
      </c>
      <c r="T132" s="79">
        <f t="shared" si="91"/>
        <v>0.5</v>
      </c>
      <c r="U132" s="79">
        <f t="shared" si="82"/>
        <v>0.5</v>
      </c>
      <c r="V132" s="73">
        <f t="shared" si="92"/>
        <v>22.000000020916655</v>
      </c>
      <c r="W132" s="79">
        <f t="shared" si="83"/>
        <v>0</v>
      </c>
      <c r="X132" s="79">
        <f t="shared" si="84"/>
        <v>0</v>
      </c>
      <c r="Y132" s="79">
        <f t="shared" si="85"/>
        <v>0</v>
      </c>
      <c r="Z132" s="79">
        <f t="shared" si="86"/>
        <v>0</v>
      </c>
      <c r="AA132" s="78">
        <f t="shared" si="93"/>
        <v>22.000000020916655</v>
      </c>
      <c r="AB132" s="79">
        <f t="shared" si="87"/>
        <v>0.15</v>
      </c>
      <c r="AC132" s="78">
        <f t="shared" si="88"/>
        <v>0.66</v>
      </c>
      <c r="AD132" s="79"/>
      <c r="AE132" s="75">
        <f t="shared" si="89"/>
        <v>0.8</v>
      </c>
      <c r="AF132" s="73">
        <f t="shared" si="90"/>
        <v>57.600000000000009</v>
      </c>
      <c r="AG132" s="73">
        <f t="shared" si="74"/>
        <v>74.91824984624094</v>
      </c>
      <c r="AH132" s="73">
        <f t="shared" si="65"/>
        <v>0</v>
      </c>
      <c r="AI132" s="73">
        <f t="shared" si="72"/>
        <v>0</v>
      </c>
      <c r="AJ132" s="79">
        <f t="shared" si="75"/>
        <v>0.75400213286589579</v>
      </c>
      <c r="AK132" s="80">
        <f t="shared" si="76"/>
        <v>0.11310031992988437</v>
      </c>
      <c r="AL132" s="73">
        <f t="shared" si="73"/>
        <v>74.755891253932433</v>
      </c>
      <c r="AM132" s="27"/>
      <c r="AO132" s="35">
        <f t="shared" si="94"/>
        <v>315.9494000000002</v>
      </c>
      <c r="AP132" s="36">
        <f t="shared" si="95"/>
        <v>3405.7006483863047</v>
      </c>
    </row>
    <row r="133" spans="1:42" x14ac:dyDescent="0.2">
      <c r="A133" s="31">
        <v>9</v>
      </c>
      <c r="B133" s="31">
        <v>11</v>
      </c>
      <c r="C133" s="31">
        <v>74</v>
      </c>
      <c r="D133" s="31">
        <f t="shared" si="68"/>
        <v>254</v>
      </c>
      <c r="E133" s="72">
        <v>17.2</v>
      </c>
      <c r="F133" s="73">
        <v>2.9270999999999998</v>
      </c>
      <c r="G133" s="73">
        <v>2.2000000000000002</v>
      </c>
      <c r="H133" s="74">
        <v>4.2</v>
      </c>
      <c r="I133" s="75">
        <f t="shared" si="69"/>
        <v>0.71580544433126536</v>
      </c>
      <c r="J133" s="75">
        <f t="shared" si="70"/>
        <v>1.9624256575788694</v>
      </c>
      <c r="K133" s="76">
        <f t="shared" si="77"/>
        <v>36.475544516391309</v>
      </c>
      <c r="L133" s="77">
        <v>0</v>
      </c>
      <c r="M133" s="31"/>
      <c r="N133" s="31"/>
      <c r="O133" s="75">
        <f t="shared" si="78"/>
        <v>0.15</v>
      </c>
      <c r="P133" s="78">
        <f t="shared" si="79"/>
        <v>0.4</v>
      </c>
      <c r="Q133" s="79">
        <f t="shared" si="80"/>
        <v>1.2324941026652152</v>
      </c>
      <c r="R133" s="72">
        <f t="shared" si="71"/>
        <v>0</v>
      </c>
      <c r="S133" s="79">
        <f t="shared" si="81"/>
        <v>0.01</v>
      </c>
      <c r="T133" s="79">
        <f t="shared" si="91"/>
        <v>0.5</v>
      </c>
      <c r="U133" s="79">
        <f t="shared" si="82"/>
        <v>0.5</v>
      </c>
      <c r="V133" s="73">
        <f t="shared" si="92"/>
        <v>22.000000020916655</v>
      </c>
      <c r="W133" s="79">
        <f t="shared" si="83"/>
        <v>0</v>
      </c>
      <c r="X133" s="79">
        <f t="shared" si="84"/>
        <v>0</v>
      </c>
      <c r="Y133" s="79">
        <f t="shared" si="85"/>
        <v>0</v>
      </c>
      <c r="Z133" s="79">
        <f t="shared" si="86"/>
        <v>0</v>
      </c>
      <c r="AA133" s="78">
        <f t="shared" si="93"/>
        <v>22.000000020916655</v>
      </c>
      <c r="AB133" s="79">
        <f t="shared" si="87"/>
        <v>0.15</v>
      </c>
      <c r="AC133" s="78">
        <f t="shared" si="88"/>
        <v>0.63</v>
      </c>
      <c r="AD133" s="79"/>
      <c r="AE133" s="75">
        <f t="shared" si="89"/>
        <v>0.8</v>
      </c>
      <c r="AF133" s="73">
        <f t="shared" si="90"/>
        <v>57.600000000000009</v>
      </c>
      <c r="AG133" s="73">
        <f t="shared" si="74"/>
        <v>75.385891253932428</v>
      </c>
      <c r="AH133" s="73">
        <f t="shared" si="65"/>
        <v>0</v>
      </c>
      <c r="AI133" s="73">
        <f t="shared" si="72"/>
        <v>0</v>
      </c>
      <c r="AJ133" s="79">
        <f t="shared" si="75"/>
        <v>0.74735949923391443</v>
      </c>
      <c r="AK133" s="80">
        <f t="shared" si="76"/>
        <v>0.11210392488508716</v>
      </c>
      <c r="AL133" s="73">
        <f t="shared" si="73"/>
        <v>75.226727738449796</v>
      </c>
      <c r="AM133" s="27"/>
      <c r="AO133" s="35">
        <f t="shared" si="94"/>
        <v>318.87650000000019</v>
      </c>
      <c r="AP133" s="36">
        <f t="shared" si="95"/>
        <v>3442.1761929026961</v>
      </c>
    </row>
    <row r="134" spans="1:42" x14ac:dyDescent="0.2">
      <c r="A134" s="31">
        <v>9</v>
      </c>
      <c r="B134" s="31">
        <v>12</v>
      </c>
      <c r="C134" s="31">
        <v>74</v>
      </c>
      <c r="D134" s="31">
        <f t="shared" si="68"/>
        <v>255</v>
      </c>
      <c r="E134" s="72">
        <v>18.3</v>
      </c>
      <c r="F134" s="73">
        <v>2.4836</v>
      </c>
      <c r="G134" s="73">
        <v>-0.6</v>
      </c>
      <c r="H134" s="74">
        <v>4.2</v>
      </c>
      <c r="I134" s="75">
        <f t="shared" si="69"/>
        <v>0.58463787619877605</v>
      </c>
      <c r="J134" s="75">
        <f t="shared" si="70"/>
        <v>2.1032450848446573</v>
      </c>
      <c r="K134" s="76">
        <f t="shared" si="77"/>
        <v>27.796944845443754</v>
      </c>
      <c r="L134" s="77">
        <v>0</v>
      </c>
      <c r="M134" s="31"/>
      <c r="N134" s="31"/>
      <c r="O134" s="75">
        <f t="shared" si="78"/>
        <v>0.15</v>
      </c>
      <c r="P134" s="78">
        <f t="shared" si="79"/>
        <v>0.4</v>
      </c>
      <c r="Q134" s="79">
        <f t="shared" si="80"/>
        <v>1.2427375420339988</v>
      </c>
      <c r="R134" s="72">
        <f t="shared" si="71"/>
        <v>0</v>
      </c>
      <c r="S134" s="79">
        <f t="shared" si="81"/>
        <v>0.01</v>
      </c>
      <c r="T134" s="79">
        <f t="shared" si="91"/>
        <v>0.5</v>
      </c>
      <c r="U134" s="79">
        <f t="shared" si="82"/>
        <v>0.5</v>
      </c>
      <c r="V134" s="73">
        <f t="shared" si="92"/>
        <v>22.000000020916655</v>
      </c>
      <c r="W134" s="79">
        <f t="shared" si="83"/>
        <v>0</v>
      </c>
      <c r="X134" s="79">
        <f t="shared" si="84"/>
        <v>0</v>
      </c>
      <c r="Y134" s="79">
        <f t="shared" si="85"/>
        <v>0</v>
      </c>
      <c r="Z134" s="79">
        <f t="shared" si="86"/>
        <v>0</v>
      </c>
      <c r="AA134" s="78">
        <f t="shared" si="93"/>
        <v>22.000000020916655</v>
      </c>
      <c r="AB134" s="79">
        <f t="shared" si="87"/>
        <v>0.15</v>
      </c>
      <c r="AC134" s="78">
        <f t="shared" si="88"/>
        <v>0.63</v>
      </c>
      <c r="AD134" s="79"/>
      <c r="AE134" s="75">
        <f t="shared" si="89"/>
        <v>0.8</v>
      </c>
      <c r="AF134" s="73">
        <f t="shared" si="90"/>
        <v>57.600000000000009</v>
      </c>
      <c r="AG134" s="73">
        <f t="shared" si="74"/>
        <v>75.856727738449791</v>
      </c>
      <c r="AH134" s="73">
        <f t="shared" si="65"/>
        <v>0</v>
      </c>
      <c r="AI134" s="73">
        <f t="shared" si="72"/>
        <v>0</v>
      </c>
      <c r="AJ134" s="79">
        <f t="shared" si="75"/>
        <v>0.74067148098792923</v>
      </c>
      <c r="AK134" s="80">
        <f t="shared" si="76"/>
        <v>0.11110072214818938</v>
      </c>
      <c r="AL134" s="73">
        <f t="shared" si="73"/>
        <v>75.693350771472197</v>
      </c>
      <c r="AM134" s="27"/>
      <c r="AO134" s="35">
        <f t="shared" si="94"/>
        <v>321.36010000000022</v>
      </c>
      <c r="AP134" s="36">
        <f t="shared" si="95"/>
        <v>3469.9731377481398</v>
      </c>
    </row>
    <row r="135" spans="1:42" x14ac:dyDescent="0.2">
      <c r="A135" s="31">
        <v>9</v>
      </c>
      <c r="B135" s="31">
        <v>13</v>
      </c>
      <c r="C135" s="31">
        <v>74</v>
      </c>
      <c r="D135" s="31">
        <f t="shared" si="68"/>
        <v>256</v>
      </c>
      <c r="E135" s="72">
        <v>20</v>
      </c>
      <c r="F135" s="73">
        <v>1.8627</v>
      </c>
      <c r="G135" s="73">
        <v>-0.6</v>
      </c>
      <c r="H135" s="74">
        <v>3.8</v>
      </c>
      <c r="I135" s="75">
        <f t="shared" si="69"/>
        <v>0.58463787619877605</v>
      </c>
      <c r="J135" s="75">
        <f t="shared" si="70"/>
        <v>2.3382812709274461</v>
      </c>
      <c r="K135" s="76">
        <f t="shared" si="77"/>
        <v>25.002889236113486</v>
      </c>
      <c r="L135" s="77">
        <v>0</v>
      </c>
      <c r="M135" s="31"/>
      <c r="N135" s="31"/>
      <c r="O135" s="75">
        <f t="shared" si="78"/>
        <v>0.15</v>
      </c>
      <c r="P135" s="78">
        <f t="shared" si="79"/>
        <v>0.4</v>
      </c>
      <c r="Q135" s="79">
        <f t="shared" si="80"/>
        <v>1.2366312873522567</v>
      </c>
      <c r="R135" s="72">
        <f t="shared" si="71"/>
        <v>0</v>
      </c>
      <c r="S135" s="79">
        <f t="shared" si="81"/>
        <v>0.01</v>
      </c>
      <c r="T135" s="79">
        <f t="shared" si="91"/>
        <v>0.5</v>
      </c>
      <c r="U135" s="79">
        <f t="shared" si="82"/>
        <v>0.5</v>
      </c>
      <c r="V135" s="73">
        <f t="shared" si="92"/>
        <v>22.000000020916655</v>
      </c>
      <c r="W135" s="79">
        <f t="shared" si="83"/>
        <v>0</v>
      </c>
      <c r="X135" s="79">
        <f t="shared" si="84"/>
        <v>0</v>
      </c>
      <c r="Y135" s="79">
        <f t="shared" si="85"/>
        <v>0</v>
      </c>
      <c r="Z135" s="79">
        <f t="shared" si="86"/>
        <v>0</v>
      </c>
      <c r="AA135" s="78">
        <f t="shared" si="93"/>
        <v>22.000000020916655</v>
      </c>
      <c r="AB135" s="79">
        <f t="shared" si="87"/>
        <v>0.15</v>
      </c>
      <c r="AC135" s="78">
        <f t="shared" si="88"/>
        <v>0.56999999999999995</v>
      </c>
      <c r="AD135" s="79"/>
      <c r="AE135" s="75">
        <f t="shared" si="89"/>
        <v>0.8</v>
      </c>
      <c r="AF135" s="73">
        <f t="shared" si="90"/>
        <v>57.600000000000009</v>
      </c>
      <c r="AG135" s="73">
        <f t="shared" si="74"/>
        <v>76.26335077147219</v>
      </c>
      <c r="AH135" s="73">
        <f t="shared" si="65"/>
        <v>0</v>
      </c>
      <c r="AI135" s="73">
        <f t="shared" si="72"/>
        <v>0</v>
      </c>
      <c r="AJ135" s="79">
        <f t="shared" si="75"/>
        <v>0.73489558563249735</v>
      </c>
      <c r="AK135" s="80">
        <f t="shared" si="76"/>
        <v>0.1102343378448746</v>
      </c>
      <c r="AL135" s="73">
        <f t="shared" si="73"/>
        <v>76.112241255282726</v>
      </c>
      <c r="AM135" s="27"/>
      <c r="AO135" s="35">
        <f t="shared" si="94"/>
        <v>323.22280000000023</v>
      </c>
      <c r="AP135" s="36">
        <f t="shared" si="95"/>
        <v>3494.9760269842532</v>
      </c>
    </row>
    <row r="136" spans="1:42" x14ac:dyDescent="0.2">
      <c r="A136" s="31">
        <v>9</v>
      </c>
      <c r="B136" s="31">
        <v>14</v>
      </c>
      <c r="C136" s="31">
        <v>74</v>
      </c>
      <c r="D136" s="31">
        <f t="shared" si="68"/>
        <v>257</v>
      </c>
      <c r="E136" s="72">
        <v>22.8</v>
      </c>
      <c r="F136" s="73">
        <v>1.5966</v>
      </c>
      <c r="G136" s="73">
        <v>-1.7</v>
      </c>
      <c r="H136" s="74">
        <v>3.9</v>
      </c>
      <c r="I136" s="75">
        <f t="shared" si="69"/>
        <v>0.53923734716108329</v>
      </c>
      <c r="J136" s="75">
        <f t="shared" si="70"/>
        <v>2.7756312335019815</v>
      </c>
      <c r="K136" s="76">
        <f t="shared" si="77"/>
        <v>19.427557258055995</v>
      </c>
      <c r="L136" s="77">
        <v>0</v>
      </c>
      <c r="M136" s="31"/>
      <c r="N136" s="31"/>
      <c r="O136" s="75">
        <f t="shared" si="78"/>
        <v>0.15</v>
      </c>
      <c r="P136" s="78">
        <f t="shared" si="79"/>
        <v>0.4</v>
      </c>
      <c r="Q136" s="79">
        <f t="shared" si="80"/>
        <v>1.2435819742206642</v>
      </c>
      <c r="R136" s="72">
        <f t="shared" si="71"/>
        <v>0</v>
      </c>
      <c r="S136" s="79">
        <f t="shared" si="81"/>
        <v>0.01</v>
      </c>
      <c r="T136" s="79">
        <f t="shared" si="91"/>
        <v>0.5</v>
      </c>
      <c r="U136" s="79">
        <f t="shared" si="82"/>
        <v>0.5</v>
      </c>
      <c r="V136" s="73">
        <f t="shared" si="92"/>
        <v>22.000000020916655</v>
      </c>
      <c r="W136" s="79">
        <f t="shared" si="83"/>
        <v>0</v>
      </c>
      <c r="X136" s="79">
        <f t="shared" si="84"/>
        <v>0</v>
      </c>
      <c r="Y136" s="79">
        <f t="shared" si="85"/>
        <v>0</v>
      </c>
      <c r="Z136" s="79">
        <f t="shared" si="86"/>
        <v>0</v>
      </c>
      <c r="AA136" s="78">
        <f t="shared" si="93"/>
        <v>22.000000020916655</v>
      </c>
      <c r="AB136" s="79">
        <f t="shared" si="87"/>
        <v>0.15</v>
      </c>
      <c r="AC136" s="78">
        <f t="shared" si="88"/>
        <v>0.58499999999999996</v>
      </c>
      <c r="AD136" s="79"/>
      <c r="AE136" s="75">
        <f t="shared" si="89"/>
        <v>0.8</v>
      </c>
      <c r="AF136" s="73">
        <f t="shared" si="90"/>
        <v>57.600000000000009</v>
      </c>
      <c r="AG136" s="73">
        <f t="shared" si="74"/>
        <v>76.697241255282719</v>
      </c>
      <c r="AH136" s="73">
        <f t="shared" si="65"/>
        <v>0</v>
      </c>
      <c r="AI136" s="73">
        <f t="shared" si="72"/>
        <v>0</v>
      </c>
      <c r="AJ136" s="79">
        <f t="shared" si="75"/>
        <v>0.72873236853291601</v>
      </c>
      <c r="AK136" s="80">
        <f t="shared" si="76"/>
        <v>0.1093098552799374</v>
      </c>
      <c r="AL136" s="73">
        <f t="shared" si="73"/>
        <v>76.538549690874476</v>
      </c>
      <c r="AM136" s="27"/>
      <c r="AO136" s="35">
        <f t="shared" si="94"/>
        <v>324.81940000000026</v>
      </c>
      <c r="AP136" s="36">
        <f t="shared" si="95"/>
        <v>3514.4035842423091</v>
      </c>
    </row>
    <row r="137" spans="1:42" x14ac:dyDescent="0.2">
      <c r="A137" s="31">
        <v>9</v>
      </c>
      <c r="B137" s="31">
        <v>15</v>
      </c>
      <c r="C137" s="31">
        <v>74</v>
      </c>
      <c r="D137" s="31">
        <f t="shared" si="68"/>
        <v>258</v>
      </c>
      <c r="E137" s="72">
        <v>23.9</v>
      </c>
      <c r="F137" s="73">
        <v>1.9514000000000002</v>
      </c>
      <c r="G137" s="73">
        <v>-0.6</v>
      </c>
      <c r="H137" s="74">
        <v>4.2</v>
      </c>
      <c r="I137" s="75">
        <f t="shared" si="69"/>
        <v>0.58463787619877605</v>
      </c>
      <c r="J137" s="75">
        <f t="shared" si="70"/>
        <v>2.9660542018616081</v>
      </c>
      <c r="K137" s="76">
        <f t="shared" si="77"/>
        <v>19.710964008406695</v>
      </c>
      <c r="L137" s="77">
        <v>0</v>
      </c>
      <c r="M137" s="31"/>
      <c r="N137" s="31"/>
      <c r="O137" s="75">
        <f t="shared" si="78"/>
        <v>0.15</v>
      </c>
      <c r="P137" s="78">
        <f t="shared" si="79"/>
        <v>0.4</v>
      </c>
      <c r="Q137" s="79">
        <f t="shared" si="80"/>
        <v>1.2499411926757846</v>
      </c>
      <c r="R137" s="72">
        <f t="shared" si="71"/>
        <v>0</v>
      </c>
      <c r="S137" s="79">
        <f t="shared" si="81"/>
        <v>0.01</v>
      </c>
      <c r="T137" s="79">
        <f t="shared" si="91"/>
        <v>0.5</v>
      </c>
      <c r="U137" s="79">
        <f t="shared" si="82"/>
        <v>0.5</v>
      </c>
      <c r="V137" s="73">
        <f t="shared" si="92"/>
        <v>22.000000020916655</v>
      </c>
      <c r="W137" s="79">
        <f t="shared" si="83"/>
        <v>0</v>
      </c>
      <c r="X137" s="79">
        <f t="shared" si="84"/>
        <v>0</v>
      </c>
      <c r="Y137" s="79">
        <f t="shared" si="85"/>
        <v>0</v>
      </c>
      <c r="Z137" s="79">
        <f t="shared" si="86"/>
        <v>0</v>
      </c>
      <c r="AA137" s="78">
        <f t="shared" si="93"/>
        <v>22.000000020916655</v>
      </c>
      <c r="AB137" s="79">
        <f t="shared" si="87"/>
        <v>0.15</v>
      </c>
      <c r="AC137" s="78">
        <f t="shared" si="88"/>
        <v>0.63</v>
      </c>
      <c r="AD137" s="79"/>
      <c r="AE137" s="75">
        <f t="shared" si="89"/>
        <v>0.8</v>
      </c>
      <c r="AF137" s="73">
        <f t="shared" si="90"/>
        <v>57.600000000000009</v>
      </c>
      <c r="AG137" s="73">
        <f t="shared" si="74"/>
        <v>77.168549690874471</v>
      </c>
      <c r="AH137" s="73">
        <f t="shared" si="65"/>
        <v>0</v>
      </c>
      <c r="AI137" s="73">
        <f t="shared" si="72"/>
        <v>0</v>
      </c>
      <c r="AJ137" s="79">
        <f t="shared" si="75"/>
        <v>0.7220376464364423</v>
      </c>
      <c r="AK137" s="80">
        <f t="shared" si="76"/>
        <v>0.10830564696546634</v>
      </c>
      <c r="AL137" s="73">
        <f t="shared" si="73"/>
        <v>76.993433408129434</v>
      </c>
      <c r="AM137" s="27"/>
      <c r="AO137" s="35">
        <f t="shared" si="94"/>
        <v>326.77080000000024</v>
      </c>
      <c r="AP137" s="36">
        <f t="shared" si="95"/>
        <v>3534.1145482507159</v>
      </c>
    </row>
    <row r="138" spans="1:42" x14ac:dyDescent="0.2">
      <c r="A138" s="31">
        <v>9</v>
      </c>
      <c r="B138" s="31">
        <v>16</v>
      </c>
      <c r="C138" s="31">
        <v>74</v>
      </c>
      <c r="D138" s="31">
        <f t="shared" si="68"/>
        <v>259</v>
      </c>
      <c r="E138" s="72">
        <v>25.6</v>
      </c>
      <c r="F138" s="73">
        <v>2.1288</v>
      </c>
      <c r="G138" s="73">
        <v>-1.7</v>
      </c>
      <c r="H138" s="74">
        <v>4.5</v>
      </c>
      <c r="I138" s="75">
        <f t="shared" si="69"/>
        <v>0.53923734716108329</v>
      </c>
      <c r="J138" s="75">
        <f t="shared" si="70"/>
        <v>3.2827711697769288</v>
      </c>
      <c r="K138" s="76">
        <f t="shared" si="77"/>
        <v>16.42628496696971</v>
      </c>
      <c r="L138" s="77">
        <v>0</v>
      </c>
      <c r="M138" s="31"/>
      <c r="N138" s="31"/>
      <c r="O138" s="75">
        <f t="shared" si="78"/>
        <v>0.15</v>
      </c>
      <c r="P138" s="78">
        <f t="shared" si="79"/>
        <v>0.4</v>
      </c>
      <c r="Q138" s="79">
        <f t="shared" si="80"/>
        <v>1.260609002070366</v>
      </c>
      <c r="R138" s="72">
        <f t="shared" si="71"/>
        <v>0</v>
      </c>
      <c r="S138" s="79">
        <f t="shared" si="81"/>
        <v>0.01</v>
      </c>
      <c r="T138" s="79">
        <f t="shared" si="91"/>
        <v>0.5</v>
      </c>
      <c r="U138" s="79">
        <f t="shared" si="82"/>
        <v>0.5</v>
      </c>
      <c r="V138" s="73">
        <f t="shared" si="92"/>
        <v>22.000000020916655</v>
      </c>
      <c r="W138" s="79">
        <f t="shared" si="83"/>
        <v>0</v>
      </c>
      <c r="X138" s="79">
        <f t="shared" si="84"/>
        <v>0</v>
      </c>
      <c r="Y138" s="79">
        <f t="shared" si="85"/>
        <v>0</v>
      </c>
      <c r="Z138" s="79">
        <f t="shared" si="86"/>
        <v>0</v>
      </c>
      <c r="AA138" s="78">
        <f t="shared" si="93"/>
        <v>22.000000020916655</v>
      </c>
      <c r="AB138" s="79">
        <f t="shared" si="87"/>
        <v>0.15</v>
      </c>
      <c r="AC138" s="78">
        <f t="shared" si="88"/>
        <v>0.67499999999999993</v>
      </c>
      <c r="AD138" s="79"/>
      <c r="AE138" s="75">
        <f t="shared" si="89"/>
        <v>0.8</v>
      </c>
      <c r="AF138" s="73">
        <f t="shared" si="90"/>
        <v>57.600000000000009</v>
      </c>
      <c r="AG138" s="73">
        <f t="shared" si="74"/>
        <v>77.668433408129431</v>
      </c>
      <c r="AH138" s="73">
        <f t="shared" si="65"/>
        <v>0</v>
      </c>
      <c r="AI138" s="73">
        <f t="shared" si="72"/>
        <v>0</v>
      </c>
      <c r="AJ138" s="79">
        <f t="shared" si="75"/>
        <v>0.71493702545270699</v>
      </c>
      <c r="AK138" s="80">
        <f t="shared" si="76"/>
        <v>0.10724055381790605</v>
      </c>
      <c r="AL138" s="73">
        <f t="shared" si="73"/>
        <v>77.476015900310017</v>
      </c>
      <c r="AM138" s="27"/>
      <c r="AO138" s="35">
        <f t="shared" si="94"/>
        <v>328.89960000000025</v>
      </c>
      <c r="AP138" s="36">
        <f t="shared" si="95"/>
        <v>3550.5408332176858</v>
      </c>
    </row>
    <row r="139" spans="1:42" x14ac:dyDescent="0.2">
      <c r="A139" s="31">
        <v>9</v>
      </c>
      <c r="B139" s="31">
        <v>17</v>
      </c>
      <c r="C139" s="31">
        <v>74</v>
      </c>
      <c r="D139" s="31">
        <f t="shared" si="68"/>
        <v>260</v>
      </c>
      <c r="E139" s="72">
        <v>26.7</v>
      </c>
      <c r="F139" s="73">
        <v>1.8627</v>
      </c>
      <c r="G139" s="73">
        <v>-1.1000000000000001</v>
      </c>
      <c r="H139" s="74">
        <v>4.4000000000000004</v>
      </c>
      <c r="I139" s="75">
        <f t="shared" si="69"/>
        <v>0.56359841605757099</v>
      </c>
      <c r="J139" s="75">
        <f t="shared" si="70"/>
        <v>3.5030684848343494</v>
      </c>
      <c r="K139" s="76">
        <f t="shared" si="77"/>
        <v>16.088706758018805</v>
      </c>
      <c r="L139" s="77">
        <v>0</v>
      </c>
      <c r="M139" s="31"/>
      <c r="N139" s="31"/>
      <c r="O139" s="75">
        <f t="shared" si="78"/>
        <v>0.15</v>
      </c>
      <c r="P139" s="78">
        <f t="shared" si="79"/>
        <v>0.4</v>
      </c>
      <c r="Q139" s="79">
        <f t="shared" si="80"/>
        <v>1.2561128205277985</v>
      </c>
      <c r="R139" s="72">
        <f t="shared" si="71"/>
        <v>0</v>
      </c>
      <c r="S139" s="79">
        <f t="shared" si="81"/>
        <v>0.01</v>
      </c>
      <c r="T139" s="79">
        <f t="shared" si="91"/>
        <v>0.5</v>
      </c>
      <c r="U139" s="79">
        <f t="shared" si="82"/>
        <v>0.5</v>
      </c>
      <c r="V139" s="73">
        <f t="shared" si="92"/>
        <v>22.000000020916655</v>
      </c>
      <c r="W139" s="79">
        <f t="shared" si="83"/>
        <v>0</v>
      </c>
      <c r="X139" s="79">
        <f t="shared" si="84"/>
        <v>0</v>
      </c>
      <c r="Y139" s="79">
        <f t="shared" si="85"/>
        <v>0</v>
      </c>
      <c r="Z139" s="79">
        <f t="shared" si="86"/>
        <v>0</v>
      </c>
      <c r="AA139" s="78">
        <f t="shared" si="93"/>
        <v>22.000000020916655</v>
      </c>
      <c r="AB139" s="79">
        <f t="shared" si="87"/>
        <v>0.15</v>
      </c>
      <c r="AC139" s="78">
        <f t="shared" si="88"/>
        <v>0.66</v>
      </c>
      <c r="AD139" s="79"/>
      <c r="AE139" s="75">
        <f t="shared" si="89"/>
        <v>0.8</v>
      </c>
      <c r="AF139" s="73">
        <f t="shared" si="90"/>
        <v>57.600000000000009</v>
      </c>
      <c r="AG139" s="73">
        <f t="shared" si="74"/>
        <v>78.136015900310014</v>
      </c>
      <c r="AH139" s="73">
        <f t="shared" si="65"/>
        <v>0</v>
      </c>
      <c r="AI139" s="73">
        <f t="shared" si="72"/>
        <v>0</v>
      </c>
      <c r="AJ139" s="79">
        <f t="shared" si="75"/>
        <v>0.70829522868877826</v>
      </c>
      <c r="AK139" s="80">
        <f t="shared" si="76"/>
        <v>0.10624428430331674</v>
      </c>
      <c r="AL139" s="73">
        <f t="shared" si="73"/>
        <v>77.94349075124461</v>
      </c>
      <c r="AM139" s="27"/>
      <c r="AO139" s="35">
        <f t="shared" si="94"/>
        <v>330.76230000000027</v>
      </c>
      <c r="AP139" s="36">
        <f t="shared" si="95"/>
        <v>3566.6295399757046</v>
      </c>
    </row>
    <row r="140" spans="1:42" x14ac:dyDescent="0.2">
      <c r="A140" s="31">
        <v>9</v>
      </c>
      <c r="B140" s="31">
        <v>18</v>
      </c>
      <c r="C140" s="31">
        <v>74</v>
      </c>
      <c r="D140" s="31">
        <f t="shared" si="68"/>
        <v>261</v>
      </c>
      <c r="E140" s="72">
        <v>25.6</v>
      </c>
      <c r="F140" s="73">
        <v>2.3062</v>
      </c>
      <c r="G140" s="73">
        <v>-3.3</v>
      </c>
      <c r="H140" s="74">
        <v>5</v>
      </c>
      <c r="I140" s="75">
        <f t="shared" si="69"/>
        <v>0.47876903107295277</v>
      </c>
      <c r="J140" s="75">
        <f t="shared" si="70"/>
        <v>3.2827711697769288</v>
      </c>
      <c r="K140" s="76">
        <f t="shared" si="77"/>
        <v>14.584294984699959</v>
      </c>
      <c r="L140" s="77">
        <v>0</v>
      </c>
      <c r="M140" s="31"/>
      <c r="N140" s="31"/>
      <c r="O140" s="75">
        <f t="shared" si="78"/>
        <v>0.15</v>
      </c>
      <c r="P140" s="78">
        <f t="shared" si="79"/>
        <v>0.4</v>
      </c>
      <c r="Q140" s="79">
        <f t="shared" si="80"/>
        <v>1.268123881307053</v>
      </c>
      <c r="R140" s="72">
        <f t="shared" si="71"/>
        <v>0</v>
      </c>
      <c r="S140" s="79">
        <f t="shared" si="81"/>
        <v>0.01</v>
      </c>
      <c r="T140" s="79">
        <f t="shared" si="91"/>
        <v>0.5</v>
      </c>
      <c r="U140" s="79">
        <f t="shared" si="82"/>
        <v>0.5</v>
      </c>
      <c r="V140" s="73">
        <f t="shared" si="92"/>
        <v>22.000000020916655</v>
      </c>
      <c r="W140" s="79">
        <f t="shared" si="83"/>
        <v>0</v>
      </c>
      <c r="X140" s="79">
        <f t="shared" si="84"/>
        <v>0</v>
      </c>
      <c r="Y140" s="79">
        <f t="shared" si="85"/>
        <v>0</v>
      </c>
      <c r="Z140" s="79">
        <f t="shared" si="86"/>
        <v>0</v>
      </c>
      <c r="AA140" s="78">
        <f t="shared" si="93"/>
        <v>22.000000020916655</v>
      </c>
      <c r="AB140" s="79">
        <f t="shared" si="87"/>
        <v>0.15</v>
      </c>
      <c r="AC140" s="78">
        <f t="shared" si="88"/>
        <v>0.75</v>
      </c>
      <c r="AD140" s="79"/>
      <c r="AE140" s="75">
        <f t="shared" si="89"/>
        <v>0.8</v>
      </c>
      <c r="AF140" s="73">
        <f t="shared" si="90"/>
        <v>57.600000000000009</v>
      </c>
      <c r="AG140" s="73">
        <f t="shared" si="74"/>
        <v>78.69349075124461</v>
      </c>
      <c r="AH140" s="73">
        <f t="shared" si="65"/>
        <v>0</v>
      </c>
      <c r="AI140" s="73">
        <f t="shared" si="72"/>
        <v>0</v>
      </c>
      <c r="AJ140" s="79">
        <f t="shared" si="75"/>
        <v>0.7003765518289119</v>
      </c>
      <c r="AK140" s="80">
        <f t="shared" si="76"/>
        <v>0.10505648277433678</v>
      </c>
      <c r="AL140" s="73">
        <f t="shared" si="73"/>
        <v>78.468773165116289</v>
      </c>
      <c r="AM140" s="27"/>
      <c r="AO140" s="35">
        <f t="shared" si="94"/>
        <v>333.06850000000026</v>
      </c>
      <c r="AP140" s="36">
        <f t="shared" si="95"/>
        <v>3581.2138349604047</v>
      </c>
    </row>
    <row r="141" spans="1:42" x14ac:dyDescent="0.2">
      <c r="A141" s="31">
        <v>9</v>
      </c>
      <c r="B141" s="31">
        <v>19</v>
      </c>
      <c r="C141" s="31">
        <v>74</v>
      </c>
      <c r="D141" s="31">
        <f t="shared" si="68"/>
        <v>262</v>
      </c>
      <c r="E141" s="72">
        <v>25</v>
      </c>
      <c r="F141" s="73">
        <v>2.1288</v>
      </c>
      <c r="G141" s="73">
        <v>-2.2000000000000002</v>
      </c>
      <c r="H141" s="74">
        <v>4.7</v>
      </c>
      <c r="I141" s="75">
        <f t="shared" si="69"/>
        <v>0.51965324203018892</v>
      </c>
      <c r="J141" s="75">
        <f t="shared" si="70"/>
        <v>3.1677777175068473</v>
      </c>
      <c r="K141" s="76">
        <f t="shared" si="77"/>
        <v>16.404346780972194</v>
      </c>
      <c r="L141" s="77">
        <v>0</v>
      </c>
      <c r="M141" s="31"/>
      <c r="N141" s="31"/>
      <c r="O141" s="75">
        <f t="shared" si="78"/>
        <v>0.15</v>
      </c>
      <c r="P141" s="78">
        <f t="shared" si="79"/>
        <v>0.4</v>
      </c>
      <c r="Q141" s="79">
        <f t="shared" si="80"/>
        <v>1.2606569469603626</v>
      </c>
      <c r="R141" s="72">
        <f t="shared" si="71"/>
        <v>0</v>
      </c>
      <c r="S141" s="79">
        <f t="shared" si="81"/>
        <v>0.01</v>
      </c>
      <c r="T141" s="79">
        <f t="shared" si="91"/>
        <v>0.5</v>
      </c>
      <c r="U141" s="79">
        <f t="shared" si="82"/>
        <v>0.5</v>
      </c>
      <c r="V141" s="73">
        <f t="shared" si="92"/>
        <v>22.000000020916655</v>
      </c>
      <c r="W141" s="79">
        <f t="shared" si="83"/>
        <v>0</v>
      </c>
      <c r="X141" s="79">
        <f t="shared" si="84"/>
        <v>0</v>
      </c>
      <c r="Y141" s="79">
        <f t="shared" si="85"/>
        <v>0</v>
      </c>
      <c r="Z141" s="79">
        <f t="shared" si="86"/>
        <v>0</v>
      </c>
      <c r="AA141" s="78">
        <f t="shared" si="93"/>
        <v>22.000000020916655</v>
      </c>
      <c r="AB141" s="79">
        <f t="shared" si="87"/>
        <v>0.15</v>
      </c>
      <c r="AC141" s="78">
        <f t="shared" si="88"/>
        <v>0.70499999999999996</v>
      </c>
      <c r="AD141" s="79"/>
      <c r="AE141" s="75">
        <f t="shared" si="89"/>
        <v>0.8</v>
      </c>
      <c r="AF141" s="73">
        <f t="shared" si="90"/>
        <v>57.600000000000009</v>
      </c>
      <c r="AG141" s="73">
        <f t="shared" si="74"/>
        <v>79.173773165116287</v>
      </c>
      <c r="AH141" s="73">
        <f t="shared" si="65"/>
        <v>0</v>
      </c>
      <c r="AI141" s="73">
        <f t="shared" si="72"/>
        <v>0</v>
      </c>
      <c r="AJ141" s="79">
        <f t="shared" si="75"/>
        <v>0.69355435845005287</v>
      </c>
      <c r="AK141" s="80">
        <f t="shared" si="76"/>
        <v>0.10403315376750792</v>
      </c>
      <c r="AL141" s="73">
        <f t="shared" si="73"/>
        <v>78.957728987823572</v>
      </c>
      <c r="AM141" s="27"/>
      <c r="AO141" s="35">
        <f t="shared" si="94"/>
        <v>335.19730000000027</v>
      </c>
      <c r="AP141" s="36">
        <f t="shared" si="95"/>
        <v>3597.6181817413767</v>
      </c>
    </row>
    <row r="142" spans="1:42" x14ac:dyDescent="0.2">
      <c r="A142" s="31">
        <v>9</v>
      </c>
      <c r="B142" s="31">
        <v>20</v>
      </c>
      <c r="C142" s="31">
        <v>74</v>
      </c>
      <c r="D142" s="31">
        <f t="shared" si="68"/>
        <v>263</v>
      </c>
      <c r="E142" s="72">
        <v>26.1</v>
      </c>
      <c r="F142" s="73">
        <v>2.9270999999999998</v>
      </c>
      <c r="G142" s="73">
        <v>3.3</v>
      </c>
      <c r="H142" s="74">
        <v>4.9000000000000004</v>
      </c>
      <c r="I142" s="75">
        <f t="shared" si="69"/>
        <v>0.77405265232365905</v>
      </c>
      <c r="J142" s="75">
        <f t="shared" si="70"/>
        <v>3.3813618118460984</v>
      </c>
      <c r="K142" s="76">
        <f t="shared" ref="K142:K173" si="96">I142/J142*100</f>
        <v>22.891742895181483</v>
      </c>
      <c r="L142" s="77">
        <v>0</v>
      </c>
      <c r="M142" s="31"/>
      <c r="N142" s="31"/>
      <c r="O142" s="75">
        <f t="shared" ref="O142:O173" si="97">IF(D142&lt;$Q$4,$J$4,IF(D142&lt;$Q$5,$J$4+(D142-$Q$4)/$F$5*($J$5-$J$4),IF(D142&lt;$Q$6,$J$5,IF(D142&lt;$Q$7,$J$5+(D142-$Q$6)/$F$7*($J$6-$J$5),$J$4))))</f>
        <v>0.15</v>
      </c>
      <c r="P142" s="78">
        <f t="shared" ref="P142:P173" si="98">MAX(O142/$J$5*$M$5,P141)</f>
        <v>0.4</v>
      </c>
      <c r="Q142" s="79">
        <f t="shared" ref="Q142:Q173" si="99">MAX(1.2+(0.04*(F142*0.9-2)-0.004*(K142-45))*(P142/3)^0.3,O142+0.05)</f>
        <v>1.2621808723251222</v>
      </c>
      <c r="R142" s="72">
        <f t="shared" si="71"/>
        <v>0</v>
      </c>
      <c r="S142" s="79">
        <f t="shared" ref="S142:S173" si="100">MAX(((O142-M$4)/(Q142-M$4))^(1+0.5*P142),0.01)</f>
        <v>0.01</v>
      </c>
      <c r="T142" s="79">
        <f t="shared" si="91"/>
        <v>0.5</v>
      </c>
      <c r="U142" s="79">
        <f t="shared" ref="U142:U173" si="101">MIN(1-S142,T142)</f>
        <v>0.5</v>
      </c>
      <c r="V142" s="73">
        <f t="shared" si="92"/>
        <v>22.000000020916655</v>
      </c>
      <c r="W142" s="79">
        <f t="shared" ref="W142:W173" si="102">MAX(IF(V142&lt;X$4,1,(X$5-V142)/(X$5-X$4)),0)</f>
        <v>0</v>
      </c>
      <c r="X142" s="79">
        <f t="shared" ref="X142:X173" si="103">MIN(+W142*(Q142-O142),U142*Q142)</f>
        <v>0</v>
      </c>
      <c r="Y142" s="79">
        <f t="shared" ref="Y142:Y173" si="104">X142*H142</f>
        <v>0</v>
      </c>
      <c r="Z142" s="79">
        <f t="shared" ref="Z142:Z173" si="105">MAX(L142+R142-AA141,0)</f>
        <v>0</v>
      </c>
      <c r="AA142" s="78">
        <f t="shared" si="93"/>
        <v>22.000000020916655</v>
      </c>
      <c r="AB142" s="79">
        <f t="shared" ref="AB142:AB173" si="106">O142+X142</f>
        <v>0.15</v>
      </c>
      <c r="AC142" s="78">
        <f t="shared" ref="AC142:AC173" si="107">AB142*H142</f>
        <v>0.73499999999999999</v>
      </c>
      <c r="AD142" s="79"/>
      <c r="AE142" s="75">
        <f t="shared" ref="AE142:AE173" si="108">MAX((O142-$J$4)/($J$5-$J$4)*($AF$4-$AF$3)+$AF$3,AE141)</f>
        <v>0.8</v>
      </c>
      <c r="AF142" s="73">
        <f t="shared" ref="AF142:AF173" si="109">MAX(IF(D142&lt;Q$4,AK$3,AK$4)/100*AE142*$AF$5,AF141)</f>
        <v>57.600000000000009</v>
      </c>
      <c r="AG142" s="73">
        <f t="shared" si="74"/>
        <v>79.692728987823571</v>
      </c>
      <c r="AH142" s="73">
        <f t="shared" si="65"/>
        <v>0</v>
      </c>
      <c r="AI142" s="73">
        <f t="shared" si="72"/>
        <v>0</v>
      </c>
      <c r="AJ142" s="79">
        <f t="shared" si="75"/>
        <v>0.6861828268775062</v>
      </c>
      <c r="AK142" s="80">
        <f t="shared" si="76"/>
        <v>0.10292742403162593</v>
      </c>
      <c r="AL142" s="73">
        <f t="shared" si="73"/>
        <v>79.462073365578533</v>
      </c>
      <c r="AM142" s="27"/>
      <c r="AO142" s="35">
        <f t="shared" si="94"/>
        <v>338.12440000000026</v>
      </c>
      <c r="AP142" s="36">
        <f t="shared" si="95"/>
        <v>3620.509924636558</v>
      </c>
    </row>
    <row r="143" spans="1:42" x14ac:dyDescent="0.2">
      <c r="A143" s="31">
        <v>9</v>
      </c>
      <c r="B143" s="31">
        <v>21</v>
      </c>
      <c r="C143" s="31">
        <v>74</v>
      </c>
      <c r="D143" s="31">
        <f t="shared" si="68"/>
        <v>264</v>
      </c>
      <c r="E143" s="72">
        <v>26.7</v>
      </c>
      <c r="F143" s="73">
        <v>2.0400999999999998</v>
      </c>
      <c r="G143" s="73">
        <v>2.2000000000000002</v>
      </c>
      <c r="H143" s="74">
        <v>4.3</v>
      </c>
      <c r="I143" s="75">
        <f t="shared" si="69"/>
        <v>0.71580544433126536</v>
      </c>
      <c r="J143" s="75">
        <f t="shared" si="70"/>
        <v>3.5030684848343494</v>
      </c>
      <c r="K143" s="76">
        <f t="shared" si="96"/>
        <v>20.433669722135445</v>
      </c>
      <c r="L143" s="77">
        <v>0</v>
      </c>
      <c r="M143" s="31"/>
      <c r="N143" s="31"/>
      <c r="O143" s="75">
        <f t="shared" si="97"/>
        <v>0.15</v>
      </c>
      <c r="P143" s="78">
        <f t="shared" si="98"/>
        <v>0.4</v>
      </c>
      <c r="Q143" s="79">
        <f t="shared" si="99"/>
        <v>1.2501064004892317</v>
      </c>
      <c r="R143" s="72">
        <f t="shared" si="71"/>
        <v>0</v>
      </c>
      <c r="S143" s="79">
        <f t="shared" si="100"/>
        <v>0.01</v>
      </c>
      <c r="T143" s="79">
        <f t="shared" ref="T143:T174" si="110">IF(R143&gt;0,X$3,IF(L143&gt;0,1,T142))</f>
        <v>0.5</v>
      </c>
      <c r="U143" s="79">
        <f t="shared" si="101"/>
        <v>0.5</v>
      </c>
      <c r="V143" s="73">
        <f t="shared" ref="V143:V174" si="111">MAX(AA142-L143-R143,0)</f>
        <v>22.000000020916655</v>
      </c>
      <c r="W143" s="79">
        <f t="shared" si="102"/>
        <v>0</v>
      </c>
      <c r="X143" s="79">
        <f t="shared" si="103"/>
        <v>0</v>
      </c>
      <c r="Y143" s="79">
        <f t="shared" si="104"/>
        <v>0</v>
      </c>
      <c r="Z143" s="79">
        <f t="shared" si="105"/>
        <v>0</v>
      </c>
      <c r="AA143" s="78">
        <f t="shared" ref="AA143:AA174" si="112">AA142-L143-R143+Y143/U143+Z143</f>
        <v>22.000000020916655</v>
      </c>
      <c r="AB143" s="79">
        <f t="shared" si="106"/>
        <v>0.15</v>
      </c>
      <c r="AC143" s="78">
        <f t="shared" si="107"/>
        <v>0.64499999999999991</v>
      </c>
      <c r="AD143" s="79"/>
      <c r="AE143" s="75">
        <f t="shared" si="108"/>
        <v>0.8</v>
      </c>
      <c r="AF143" s="73">
        <f t="shared" si="109"/>
        <v>57.600000000000009</v>
      </c>
      <c r="AG143" s="73">
        <f t="shared" si="74"/>
        <v>80.107073365578529</v>
      </c>
      <c r="AH143" s="73">
        <f t="shared" ref="AH143:AH183" si="113">IF(D143&gt;=Q$3,IF(D143&lt;(Q$6+Q$7)/2,IF(AG143&gt;AF143,AG143,0),0),0)</f>
        <v>0</v>
      </c>
      <c r="AI143" s="73">
        <f t="shared" si="72"/>
        <v>0</v>
      </c>
      <c r="AJ143" s="79">
        <f t="shared" si="75"/>
        <v>0.68029725332985047</v>
      </c>
      <c r="AK143" s="80">
        <f t="shared" si="76"/>
        <v>0.10204458799947756</v>
      </c>
      <c r="AL143" s="73">
        <f t="shared" si="73"/>
        <v>79.900865093976293</v>
      </c>
      <c r="AM143" s="27"/>
      <c r="AO143" s="35">
        <f t="shared" ref="AO143:AO174" si="114">AO142+F143</f>
        <v>340.16450000000026</v>
      </c>
      <c r="AP143" s="36">
        <f t="shared" ref="AP143:AP174" si="115">AP142+K143</f>
        <v>3640.9435943586936</v>
      </c>
    </row>
    <row r="144" spans="1:42" x14ac:dyDescent="0.2">
      <c r="A144" s="31">
        <v>9</v>
      </c>
      <c r="B144" s="31">
        <v>22</v>
      </c>
      <c r="C144" s="31">
        <v>74</v>
      </c>
      <c r="D144" s="31">
        <f t="shared" ref="D144:D183" si="116">INT(275*A144/9-30+B144)+IF(A144&gt;2,-2,0)+IF(MOD(C144,4)=0,IF(A144&gt;2,1,0),0)</f>
        <v>265</v>
      </c>
      <c r="E144" s="72">
        <v>27.2</v>
      </c>
      <c r="F144" s="73">
        <v>2.4836</v>
      </c>
      <c r="G144" s="73">
        <v>1.1000000000000001</v>
      </c>
      <c r="H144" s="74">
        <v>5</v>
      </c>
      <c r="I144" s="75">
        <f t="shared" ref="I144:I183" si="117">0.6108*EXP((17.27*G144)/(G144+237.3))</f>
        <v>0.66146361352234562</v>
      </c>
      <c r="J144" s="75">
        <f t="shared" ref="J144:J183" si="118">0.6108*EXP((17.27*E144)/(E144+237.3))</f>
        <v>3.6073883025255133</v>
      </c>
      <c r="K144" s="76">
        <f t="shared" si="96"/>
        <v>18.336357443396334</v>
      </c>
      <c r="L144" s="77">
        <v>0</v>
      </c>
      <c r="M144" s="31"/>
      <c r="N144" s="31"/>
      <c r="O144" s="75">
        <f t="shared" si="97"/>
        <v>0.15</v>
      </c>
      <c r="P144" s="78">
        <f t="shared" si="98"/>
        <v>0.4</v>
      </c>
      <c r="Q144" s="79">
        <f t="shared" si="99"/>
        <v>1.2634132178781949</v>
      </c>
      <c r="R144" s="72">
        <f t="shared" ref="R144:R183" si="119">IF(AH143&gt;0,AH143/$X$3,0)</f>
        <v>0</v>
      </c>
      <c r="S144" s="79">
        <f t="shared" si="100"/>
        <v>0.01</v>
      </c>
      <c r="T144" s="79">
        <f t="shared" si="110"/>
        <v>0.5</v>
      </c>
      <c r="U144" s="79">
        <f t="shared" si="101"/>
        <v>0.5</v>
      </c>
      <c r="V144" s="73">
        <f t="shared" si="111"/>
        <v>22.000000020916655</v>
      </c>
      <c r="W144" s="79">
        <f t="shared" si="102"/>
        <v>0</v>
      </c>
      <c r="X144" s="79">
        <f t="shared" si="103"/>
        <v>0</v>
      </c>
      <c r="Y144" s="79">
        <f t="shared" si="104"/>
        <v>0</v>
      </c>
      <c r="Z144" s="79">
        <f t="shared" si="105"/>
        <v>0</v>
      </c>
      <c r="AA144" s="78">
        <f t="shared" si="112"/>
        <v>22.000000020916655</v>
      </c>
      <c r="AB144" s="79">
        <f t="shared" si="106"/>
        <v>0.15</v>
      </c>
      <c r="AC144" s="78">
        <f t="shared" si="107"/>
        <v>0.75</v>
      </c>
      <c r="AD144" s="79"/>
      <c r="AE144" s="75">
        <f t="shared" si="108"/>
        <v>0.8</v>
      </c>
      <c r="AF144" s="73">
        <f t="shared" si="109"/>
        <v>57.600000000000009</v>
      </c>
      <c r="AG144" s="73">
        <f t="shared" si="74"/>
        <v>80.650865093976293</v>
      </c>
      <c r="AH144" s="73">
        <f t="shared" si="113"/>
        <v>0</v>
      </c>
      <c r="AI144" s="73">
        <f t="shared" ref="AI144:AI183" si="120">MAX(+L144+AH143-AC144-AL143,0)</f>
        <v>0</v>
      </c>
      <c r="AJ144" s="79">
        <f t="shared" si="75"/>
        <v>0.67257293900601867</v>
      </c>
      <c r="AK144" s="80">
        <f t="shared" si="76"/>
        <v>0.1008859408509028</v>
      </c>
      <c r="AL144" s="73">
        <f t="shared" ref="AL144:AL183" si="121">+AL143-L144-AH143+AK144*H144+AI144</f>
        <v>80.405294798230813</v>
      </c>
      <c r="AM144" s="27"/>
      <c r="AO144" s="35">
        <f t="shared" si="114"/>
        <v>342.64810000000028</v>
      </c>
      <c r="AP144" s="36">
        <f t="shared" si="115"/>
        <v>3659.2799518020902</v>
      </c>
    </row>
    <row r="145" spans="1:42" x14ac:dyDescent="0.2">
      <c r="A145" s="31">
        <v>9</v>
      </c>
      <c r="B145" s="31">
        <v>23</v>
      </c>
      <c r="C145" s="31">
        <v>74</v>
      </c>
      <c r="D145" s="31">
        <f t="shared" si="116"/>
        <v>266</v>
      </c>
      <c r="E145" s="72">
        <v>26.1</v>
      </c>
      <c r="F145" s="73">
        <v>1.774</v>
      </c>
      <c r="G145" s="73">
        <v>-1.1000000000000001</v>
      </c>
      <c r="H145" s="74">
        <v>4.4000000000000004</v>
      </c>
      <c r="I145" s="75">
        <f t="shared" si="117"/>
        <v>0.56359841605757099</v>
      </c>
      <c r="J145" s="75">
        <f t="shared" si="118"/>
        <v>3.3813618118460984</v>
      </c>
      <c r="K145" s="76">
        <f t="shared" si="96"/>
        <v>16.667793848120237</v>
      </c>
      <c r="L145" s="77">
        <v>0</v>
      </c>
      <c r="M145" s="31"/>
      <c r="N145" s="31"/>
      <c r="O145" s="75">
        <f t="shared" si="97"/>
        <v>0.15</v>
      </c>
      <c r="P145" s="78">
        <f t="shared" si="98"/>
        <v>0.4</v>
      </c>
      <c r="Q145" s="79">
        <f t="shared" si="99"/>
        <v>1.2531026048005218</v>
      </c>
      <c r="R145" s="72">
        <f t="shared" si="119"/>
        <v>0</v>
      </c>
      <c r="S145" s="79">
        <f t="shared" si="100"/>
        <v>0.01</v>
      </c>
      <c r="T145" s="79">
        <f t="shared" si="110"/>
        <v>0.5</v>
      </c>
      <c r="U145" s="79">
        <f t="shared" si="101"/>
        <v>0.5</v>
      </c>
      <c r="V145" s="73">
        <f t="shared" si="111"/>
        <v>22.000000020916655</v>
      </c>
      <c r="W145" s="79">
        <f t="shared" si="102"/>
        <v>0</v>
      </c>
      <c r="X145" s="79">
        <f t="shared" si="103"/>
        <v>0</v>
      </c>
      <c r="Y145" s="79">
        <f t="shared" si="104"/>
        <v>0</v>
      </c>
      <c r="Z145" s="79">
        <f t="shared" si="105"/>
        <v>0</v>
      </c>
      <c r="AA145" s="78">
        <f t="shared" si="112"/>
        <v>22.000000020916655</v>
      </c>
      <c r="AB145" s="79">
        <f t="shared" si="106"/>
        <v>0.15</v>
      </c>
      <c r="AC145" s="78">
        <f t="shared" si="107"/>
        <v>0.66</v>
      </c>
      <c r="AD145" s="79"/>
      <c r="AE145" s="75">
        <f t="shared" si="108"/>
        <v>0.8</v>
      </c>
      <c r="AF145" s="73">
        <f t="shared" si="109"/>
        <v>57.600000000000009</v>
      </c>
      <c r="AG145" s="73">
        <f t="shared" ref="AG145:AG183" si="122">AL144-L145-AH144+AC145</f>
        <v>81.065294798230809</v>
      </c>
      <c r="AH145" s="73">
        <f t="shared" si="113"/>
        <v>0</v>
      </c>
      <c r="AI145" s="73">
        <f t="shared" si="120"/>
        <v>0</v>
      </c>
      <c r="AJ145" s="79">
        <f t="shared" si="75"/>
        <v>0.66668615343422155</v>
      </c>
      <c r="AK145" s="80">
        <f t="shared" si="76"/>
        <v>0.10000292301513324</v>
      </c>
      <c r="AL145" s="73">
        <f t="shared" si="121"/>
        <v>80.845307659497394</v>
      </c>
      <c r="AM145" s="27"/>
      <c r="AO145" s="35">
        <f t="shared" si="114"/>
        <v>344.42210000000028</v>
      </c>
      <c r="AP145" s="36">
        <f t="shared" si="115"/>
        <v>3675.9477456502104</v>
      </c>
    </row>
    <row r="146" spans="1:42" x14ac:dyDescent="0.2">
      <c r="A146" s="31">
        <v>9</v>
      </c>
      <c r="B146" s="31">
        <v>24</v>
      </c>
      <c r="C146" s="31">
        <v>74</v>
      </c>
      <c r="D146" s="31">
        <f t="shared" si="116"/>
        <v>267</v>
      </c>
      <c r="E146" s="72">
        <v>27.2</v>
      </c>
      <c r="F146" s="73">
        <v>2.8384</v>
      </c>
      <c r="G146" s="73">
        <v>0.6</v>
      </c>
      <c r="H146" s="74">
        <v>5.3</v>
      </c>
      <c r="I146" s="75">
        <f t="shared" si="117"/>
        <v>0.63799196508805101</v>
      </c>
      <c r="J146" s="75">
        <f t="shared" si="118"/>
        <v>3.6073883025255133</v>
      </c>
      <c r="K146" s="76">
        <f t="shared" si="96"/>
        <v>17.68570255221475</v>
      </c>
      <c r="L146" s="77">
        <v>0</v>
      </c>
      <c r="M146" s="31"/>
      <c r="N146" s="31"/>
      <c r="O146" s="75">
        <f t="shared" si="97"/>
        <v>0.15</v>
      </c>
      <c r="P146" s="78">
        <f t="shared" si="98"/>
        <v>0.4</v>
      </c>
      <c r="Q146" s="79">
        <f t="shared" si="99"/>
        <v>1.2718137848139224</v>
      </c>
      <c r="R146" s="72">
        <f t="shared" si="119"/>
        <v>0</v>
      </c>
      <c r="S146" s="79">
        <f t="shared" si="100"/>
        <v>0.01</v>
      </c>
      <c r="T146" s="79">
        <f t="shared" si="110"/>
        <v>0.5</v>
      </c>
      <c r="U146" s="79">
        <f t="shared" si="101"/>
        <v>0.5</v>
      </c>
      <c r="V146" s="73">
        <f t="shared" si="111"/>
        <v>22.000000020916655</v>
      </c>
      <c r="W146" s="79">
        <f t="shared" si="102"/>
        <v>0</v>
      </c>
      <c r="X146" s="79">
        <f t="shared" si="103"/>
        <v>0</v>
      </c>
      <c r="Y146" s="79">
        <f t="shared" si="104"/>
        <v>0</v>
      </c>
      <c r="Z146" s="79">
        <f t="shared" si="105"/>
        <v>0</v>
      </c>
      <c r="AA146" s="78">
        <f t="shared" si="112"/>
        <v>22.000000020916655</v>
      </c>
      <c r="AB146" s="79">
        <f t="shared" si="106"/>
        <v>0.15</v>
      </c>
      <c r="AC146" s="78">
        <f t="shared" si="107"/>
        <v>0.79499999999999993</v>
      </c>
      <c r="AD146" s="79"/>
      <c r="AE146" s="75">
        <f t="shared" si="108"/>
        <v>0.8</v>
      </c>
      <c r="AF146" s="73">
        <f t="shared" si="109"/>
        <v>57.600000000000009</v>
      </c>
      <c r="AG146" s="73">
        <f t="shared" si="122"/>
        <v>81.640307659497395</v>
      </c>
      <c r="AH146" s="73">
        <f t="shared" si="113"/>
        <v>0</v>
      </c>
      <c r="AI146" s="73">
        <f t="shared" si="120"/>
        <v>0</v>
      </c>
      <c r="AJ146" s="79">
        <f t="shared" ref="AJ146:AJ183" si="123">IF(AG146&gt;AF146,(AE146*AF$5-AG146)/(AE146*AF$5-AF146),1)</f>
        <v>0.65851835710941209</v>
      </c>
      <c r="AK146" s="80">
        <f t="shared" ref="AK146:AK183" si="124">X146+O146*AJ146</f>
        <v>9.8777753566411816E-2</v>
      </c>
      <c r="AL146" s="73">
        <f t="shared" si="121"/>
        <v>81.368829753399382</v>
      </c>
      <c r="AM146" s="27"/>
      <c r="AO146" s="35">
        <f t="shared" si="114"/>
        <v>347.26050000000026</v>
      </c>
      <c r="AP146" s="36">
        <f t="shared" si="115"/>
        <v>3693.6334482024254</v>
      </c>
    </row>
    <row r="147" spans="1:42" x14ac:dyDescent="0.2">
      <c r="A147" s="31">
        <v>9</v>
      </c>
      <c r="B147" s="31">
        <v>25</v>
      </c>
      <c r="C147" s="31">
        <v>74</v>
      </c>
      <c r="D147" s="31">
        <f t="shared" si="116"/>
        <v>268</v>
      </c>
      <c r="E147" s="72">
        <v>27.2</v>
      </c>
      <c r="F147" s="73">
        <v>1.774</v>
      </c>
      <c r="G147" s="73">
        <v>-2.2000000000000002</v>
      </c>
      <c r="H147" s="74">
        <v>4.5</v>
      </c>
      <c r="I147" s="75">
        <f t="shared" si="117"/>
        <v>0.51965324203018892</v>
      </c>
      <c r="J147" s="75">
        <f t="shared" si="118"/>
        <v>3.6073883025255133</v>
      </c>
      <c r="K147" s="76">
        <f t="shared" si="96"/>
        <v>14.405248297400711</v>
      </c>
      <c r="L147" s="77">
        <v>0</v>
      </c>
      <c r="M147" s="31"/>
      <c r="N147" s="31"/>
      <c r="O147" s="75">
        <f t="shared" si="97"/>
        <v>0.15</v>
      </c>
      <c r="P147" s="78">
        <f t="shared" si="98"/>
        <v>0.4</v>
      </c>
      <c r="Q147" s="79">
        <f t="shared" si="99"/>
        <v>1.2580472933702063</v>
      </c>
      <c r="R147" s="72">
        <f t="shared" si="119"/>
        <v>0</v>
      </c>
      <c r="S147" s="79">
        <f t="shared" si="100"/>
        <v>0.01</v>
      </c>
      <c r="T147" s="79">
        <f t="shared" si="110"/>
        <v>0.5</v>
      </c>
      <c r="U147" s="79">
        <f t="shared" si="101"/>
        <v>0.5</v>
      </c>
      <c r="V147" s="73">
        <f t="shared" si="111"/>
        <v>22.000000020916655</v>
      </c>
      <c r="W147" s="79">
        <f t="shared" si="102"/>
        <v>0</v>
      </c>
      <c r="X147" s="79">
        <f t="shared" si="103"/>
        <v>0</v>
      </c>
      <c r="Y147" s="79">
        <f t="shared" si="104"/>
        <v>0</v>
      </c>
      <c r="Z147" s="79">
        <f t="shared" si="105"/>
        <v>0</v>
      </c>
      <c r="AA147" s="78">
        <f t="shared" si="112"/>
        <v>22.000000020916655</v>
      </c>
      <c r="AB147" s="79">
        <f t="shared" si="106"/>
        <v>0.15</v>
      </c>
      <c r="AC147" s="78">
        <f t="shared" si="107"/>
        <v>0.67499999999999993</v>
      </c>
      <c r="AD147" s="79"/>
      <c r="AE147" s="75">
        <f t="shared" si="108"/>
        <v>0.8</v>
      </c>
      <c r="AF147" s="73">
        <f t="shared" si="109"/>
        <v>57.600000000000009</v>
      </c>
      <c r="AG147" s="73">
        <f t="shared" si="122"/>
        <v>82.043829753399379</v>
      </c>
      <c r="AH147" s="73">
        <f t="shared" si="113"/>
        <v>0</v>
      </c>
      <c r="AI147" s="73">
        <f t="shared" si="120"/>
        <v>0</v>
      </c>
      <c r="AJ147" s="79">
        <f t="shared" si="123"/>
        <v>0.65278650918466796</v>
      </c>
      <c r="AK147" s="80">
        <f t="shared" si="124"/>
        <v>9.7917976377700194E-2</v>
      </c>
      <c r="AL147" s="73">
        <f t="shared" si="121"/>
        <v>81.80946064709903</v>
      </c>
      <c r="AM147" s="27"/>
      <c r="AO147" s="35">
        <f t="shared" si="114"/>
        <v>349.03450000000026</v>
      </c>
      <c r="AP147" s="36">
        <f t="shared" si="115"/>
        <v>3708.0386964998261</v>
      </c>
    </row>
    <row r="148" spans="1:42" x14ac:dyDescent="0.2">
      <c r="A148" s="31">
        <v>9</v>
      </c>
      <c r="B148" s="31">
        <v>26</v>
      </c>
      <c r="C148" s="31">
        <v>74</v>
      </c>
      <c r="D148" s="31">
        <f t="shared" si="116"/>
        <v>269</v>
      </c>
      <c r="E148" s="72">
        <v>25</v>
      </c>
      <c r="F148" s="73">
        <v>4.7011000000000003</v>
      </c>
      <c r="G148" s="73">
        <v>-1.1000000000000001</v>
      </c>
      <c r="H148" s="74">
        <v>6.2</v>
      </c>
      <c r="I148" s="75">
        <f t="shared" si="117"/>
        <v>0.56359841605757099</v>
      </c>
      <c r="J148" s="75">
        <f t="shared" si="118"/>
        <v>3.1677777175068473</v>
      </c>
      <c r="K148" s="76">
        <f t="shared" si="96"/>
        <v>17.791602388728929</v>
      </c>
      <c r="L148" s="77">
        <v>0</v>
      </c>
      <c r="M148" s="31"/>
      <c r="N148" s="31"/>
      <c r="O148" s="75">
        <f t="shared" si="97"/>
        <v>0.15</v>
      </c>
      <c r="P148" s="78">
        <f t="shared" si="98"/>
        <v>0.4</v>
      </c>
      <c r="Q148" s="79">
        <f t="shared" si="99"/>
        <v>1.3082199472672811</v>
      </c>
      <c r="R148" s="72">
        <f t="shared" si="119"/>
        <v>0</v>
      </c>
      <c r="S148" s="79">
        <f t="shared" si="100"/>
        <v>0.01</v>
      </c>
      <c r="T148" s="79">
        <f t="shared" si="110"/>
        <v>0.5</v>
      </c>
      <c r="U148" s="79">
        <f t="shared" si="101"/>
        <v>0.5</v>
      </c>
      <c r="V148" s="73">
        <f t="shared" si="111"/>
        <v>22.000000020916655</v>
      </c>
      <c r="W148" s="79">
        <f t="shared" si="102"/>
        <v>0</v>
      </c>
      <c r="X148" s="79">
        <f t="shared" si="103"/>
        <v>0</v>
      </c>
      <c r="Y148" s="79">
        <f t="shared" si="104"/>
        <v>0</v>
      </c>
      <c r="Z148" s="79">
        <f t="shared" si="105"/>
        <v>0</v>
      </c>
      <c r="AA148" s="78">
        <f t="shared" si="112"/>
        <v>22.000000020916655</v>
      </c>
      <c r="AB148" s="79">
        <f t="shared" si="106"/>
        <v>0.15</v>
      </c>
      <c r="AC148" s="78">
        <f t="shared" si="107"/>
        <v>0.92999999999999994</v>
      </c>
      <c r="AD148" s="79"/>
      <c r="AE148" s="75">
        <f t="shared" si="108"/>
        <v>0.8</v>
      </c>
      <c r="AF148" s="73">
        <f t="shared" si="109"/>
        <v>57.600000000000009</v>
      </c>
      <c r="AG148" s="73">
        <f t="shared" si="122"/>
        <v>82.739460647099037</v>
      </c>
      <c r="AH148" s="73">
        <f t="shared" si="113"/>
        <v>0</v>
      </c>
      <c r="AI148" s="73">
        <f t="shared" si="120"/>
        <v>0</v>
      </c>
      <c r="AJ148" s="79">
        <f t="shared" si="123"/>
        <v>0.64290538853552515</v>
      </c>
      <c r="AK148" s="80">
        <f t="shared" si="124"/>
        <v>9.6435808280328772E-2</v>
      </c>
      <c r="AL148" s="73">
        <f t="shared" si="121"/>
        <v>82.407362658437066</v>
      </c>
      <c r="AM148" s="27"/>
      <c r="AO148" s="35">
        <f t="shared" si="114"/>
        <v>353.73560000000026</v>
      </c>
      <c r="AP148" s="36">
        <f t="shared" si="115"/>
        <v>3725.8302988885548</v>
      </c>
    </row>
    <row r="149" spans="1:42" x14ac:dyDescent="0.2">
      <c r="A149" s="31">
        <v>9</v>
      </c>
      <c r="B149" s="31">
        <v>27</v>
      </c>
      <c r="C149" s="31">
        <v>74</v>
      </c>
      <c r="D149" s="31">
        <f t="shared" si="116"/>
        <v>270</v>
      </c>
      <c r="E149" s="72">
        <v>16.100000000000001</v>
      </c>
      <c r="F149" s="73">
        <v>5.4994000000000005</v>
      </c>
      <c r="G149" s="73">
        <v>-1.7</v>
      </c>
      <c r="H149" s="74">
        <v>4.5999999999999996</v>
      </c>
      <c r="I149" s="75">
        <f t="shared" si="117"/>
        <v>0.53923734716108329</v>
      </c>
      <c r="J149" s="75">
        <f t="shared" si="118"/>
        <v>1.8299332444264929</v>
      </c>
      <c r="K149" s="76">
        <f t="shared" si="96"/>
        <v>29.467596635203051</v>
      </c>
      <c r="L149" s="77">
        <v>0</v>
      </c>
      <c r="M149" s="31"/>
      <c r="N149" s="31"/>
      <c r="O149" s="75">
        <f t="shared" si="97"/>
        <v>0.15</v>
      </c>
      <c r="P149" s="78">
        <f t="shared" si="98"/>
        <v>0.4</v>
      </c>
      <c r="Q149" s="79">
        <f t="shared" si="99"/>
        <v>1.2984044315900087</v>
      </c>
      <c r="R149" s="72">
        <f t="shared" si="119"/>
        <v>0</v>
      </c>
      <c r="S149" s="79">
        <f t="shared" si="100"/>
        <v>0.01</v>
      </c>
      <c r="T149" s="79">
        <f t="shared" si="110"/>
        <v>0.5</v>
      </c>
      <c r="U149" s="79">
        <f t="shared" si="101"/>
        <v>0.5</v>
      </c>
      <c r="V149" s="73">
        <f t="shared" si="111"/>
        <v>22.000000020916655</v>
      </c>
      <c r="W149" s="79">
        <f t="shared" si="102"/>
        <v>0</v>
      </c>
      <c r="X149" s="79">
        <f t="shared" si="103"/>
        <v>0</v>
      </c>
      <c r="Y149" s="79">
        <f t="shared" si="104"/>
        <v>0</v>
      </c>
      <c r="Z149" s="79">
        <f t="shared" si="105"/>
        <v>0</v>
      </c>
      <c r="AA149" s="78">
        <f t="shared" si="112"/>
        <v>22.000000020916655</v>
      </c>
      <c r="AB149" s="79">
        <f t="shared" si="106"/>
        <v>0.15</v>
      </c>
      <c r="AC149" s="78">
        <f t="shared" si="107"/>
        <v>0.69</v>
      </c>
      <c r="AD149" s="79"/>
      <c r="AE149" s="75">
        <f t="shared" si="108"/>
        <v>0.8</v>
      </c>
      <c r="AF149" s="73">
        <f t="shared" si="109"/>
        <v>57.600000000000009</v>
      </c>
      <c r="AG149" s="73">
        <f t="shared" si="122"/>
        <v>83.097362658437063</v>
      </c>
      <c r="AH149" s="73">
        <f t="shared" si="113"/>
        <v>0</v>
      </c>
      <c r="AI149" s="73">
        <f t="shared" si="120"/>
        <v>0</v>
      </c>
      <c r="AJ149" s="79">
        <f t="shared" si="123"/>
        <v>0.6378215531472009</v>
      </c>
      <c r="AK149" s="80">
        <f t="shared" si="124"/>
        <v>9.5673232972080136E-2</v>
      </c>
      <c r="AL149" s="73">
        <f t="shared" si="121"/>
        <v>82.847459530108637</v>
      </c>
      <c r="AM149" s="27"/>
      <c r="AO149" s="35">
        <f t="shared" si="114"/>
        <v>359.23500000000024</v>
      </c>
      <c r="AP149" s="36">
        <f t="shared" si="115"/>
        <v>3755.2978955237577</v>
      </c>
    </row>
    <row r="150" spans="1:42" x14ac:dyDescent="0.2">
      <c r="A150" s="31">
        <v>9</v>
      </c>
      <c r="B150" s="31">
        <v>28</v>
      </c>
      <c r="C150" s="31">
        <v>74</v>
      </c>
      <c r="D150" s="31">
        <f t="shared" si="116"/>
        <v>271</v>
      </c>
      <c r="E150" s="72">
        <v>21.7</v>
      </c>
      <c r="F150" s="73">
        <v>3.0158</v>
      </c>
      <c r="G150" s="73">
        <v>-6.7</v>
      </c>
      <c r="H150" s="74">
        <v>4.8</v>
      </c>
      <c r="I150" s="75">
        <f t="shared" si="117"/>
        <v>0.36981243303040129</v>
      </c>
      <c r="J150" s="75">
        <f t="shared" si="118"/>
        <v>2.5959699942202965</v>
      </c>
      <c r="K150" s="76">
        <f t="shared" si="96"/>
        <v>14.24563588384137</v>
      </c>
      <c r="L150" s="77">
        <v>0</v>
      </c>
      <c r="M150" s="31"/>
      <c r="N150" s="31"/>
      <c r="O150" s="75">
        <f t="shared" si="97"/>
        <v>0.15</v>
      </c>
      <c r="P150" s="78">
        <f t="shared" si="98"/>
        <v>0.4</v>
      </c>
      <c r="Q150" s="79">
        <f t="shared" si="99"/>
        <v>1.282821186674405</v>
      </c>
      <c r="R150" s="72">
        <f t="shared" si="119"/>
        <v>0</v>
      </c>
      <c r="S150" s="79">
        <f t="shared" si="100"/>
        <v>0.01</v>
      </c>
      <c r="T150" s="79">
        <f t="shared" si="110"/>
        <v>0.5</v>
      </c>
      <c r="U150" s="79">
        <f t="shared" si="101"/>
        <v>0.5</v>
      </c>
      <c r="V150" s="73">
        <f t="shared" si="111"/>
        <v>22.000000020916655</v>
      </c>
      <c r="W150" s="79">
        <f t="shared" si="102"/>
        <v>0</v>
      </c>
      <c r="X150" s="79">
        <f t="shared" si="103"/>
        <v>0</v>
      </c>
      <c r="Y150" s="79">
        <f t="shared" si="104"/>
        <v>0</v>
      </c>
      <c r="Z150" s="79">
        <f t="shared" si="105"/>
        <v>0</v>
      </c>
      <c r="AA150" s="78">
        <f t="shared" si="112"/>
        <v>22.000000020916655</v>
      </c>
      <c r="AB150" s="79">
        <f t="shared" si="106"/>
        <v>0.15</v>
      </c>
      <c r="AC150" s="78">
        <f t="shared" si="107"/>
        <v>0.72</v>
      </c>
      <c r="AD150" s="79"/>
      <c r="AE150" s="75">
        <f t="shared" si="108"/>
        <v>0.8</v>
      </c>
      <c r="AF150" s="73">
        <f t="shared" si="109"/>
        <v>57.600000000000009</v>
      </c>
      <c r="AG150" s="73">
        <f t="shared" si="122"/>
        <v>83.567459530108636</v>
      </c>
      <c r="AH150" s="73">
        <f t="shared" si="113"/>
        <v>0</v>
      </c>
      <c r="AI150" s="73">
        <f t="shared" si="120"/>
        <v>0</v>
      </c>
      <c r="AJ150" s="79">
        <f t="shared" si="123"/>
        <v>0.63114404076550246</v>
      </c>
      <c r="AK150" s="80">
        <f t="shared" si="124"/>
        <v>9.4671606114825363E-2</v>
      </c>
      <c r="AL150" s="73">
        <f t="shared" si="121"/>
        <v>83.301883239459798</v>
      </c>
      <c r="AM150" s="27"/>
      <c r="AO150" s="35">
        <f t="shared" si="114"/>
        <v>362.25080000000025</v>
      </c>
      <c r="AP150" s="36">
        <f t="shared" si="115"/>
        <v>3769.5435314075989</v>
      </c>
    </row>
    <row r="151" spans="1:42" x14ac:dyDescent="0.2">
      <c r="A151" s="31">
        <v>9</v>
      </c>
      <c r="B151" s="31">
        <v>29</v>
      </c>
      <c r="C151" s="31">
        <v>74</v>
      </c>
      <c r="D151" s="31">
        <f t="shared" si="116"/>
        <v>272</v>
      </c>
      <c r="E151" s="72">
        <v>25.6</v>
      </c>
      <c r="F151" s="73">
        <v>1.8627</v>
      </c>
      <c r="G151" s="73">
        <v>-2.8</v>
      </c>
      <c r="H151" s="74">
        <v>4.0999999999999996</v>
      </c>
      <c r="I151" s="75">
        <f t="shared" si="117"/>
        <v>0.49698538445082008</v>
      </c>
      <c r="J151" s="75">
        <f t="shared" si="118"/>
        <v>3.2827711697769288</v>
      </c>
      <c r="K151" s="76">
        <f t="shared" si="96"/>
        <v>15.139202787765168</v>
      </c>
      <c r="L151" s="77">
        <v>0</v>
      </c>
      <c r="M151" s="31"/>
      <c r="N151" s="31"/>
      <c r="O151" s="75">
        <f t="shared" si="97"/>
        <v>0.15</v>
      </c>
      <c r="P151" s="78">
        <f t="shared" si="98"/>
        <v>0.4</v>
      </c>
      <c r="Q151" s="79">
        <f t="shared" si="99"/>
        <v>1.2581879175030131</v>
      </c>
      <c r="R151" s="72">
        <f t="shared" si="119"/>
        <v>0</v>
      </c>
      <c r="S151" s="79">
        <f t="shared" si="100"/>
        <v>0.01</v>
      </c>
      <c r="T151" s="79">
        <f t="shared" si="110"/>
        <v>0.5</v>
      </c>
      <c r="U151" s="79">
        <f t="shared" si="101"/>
        <v>0.5</v>
      </c>
      <c r="V151" s="73">
        <f t="shared" si="111"/>
        <v>22.000000020916655</v>
      </c>
      <c r="W151" s="79">
        <f t="shared" si="102"/>
        <v>0</v>
      </c>
      <c r="X151" s="79">
        <f t="shared" si="103"/>
        <v>0</v>
      </c>
      <c r="Y151" s="79">
        <f t="shared" si="104"/>
        <v>0</v>
      </c>
      <c r="Z151" s="79">
        <f t="shared" si="105"/>
        <v>0</v>
      </c>
      <c r="AA151" s="78">
        <f t="shared" si="112"/>
        <v>22.000000020916655</v>
      </c>
      <c r="AB151" s="79">
        <f t="shared" si="106"/>
        <v>0.15</v>
      </c>
      <c r="AC151" s="78">
        <f t="shared" si="107"/>
        <v>0.61499999999999988</v>
      </c>
      <c r="AD151" s="79"/>
      <c r="AE151" s="75">
        <f t="shared" si="108"/>
        <v>0.8</v>
      </c>
      <c r="AF151" s="73">
        <f t="shared" si="109"/>
        <v>57.600000000000009</v>
      </c>
      <c r="AG151" s="73">
        <f t="shared" si="122"/>
        <v>83.916883239459793</v>
      </c>
      <c r="AH151" s="73">
        <f t="shared" si="113"/>
        <v>0</v>
      </c>
      <c r="AI151" s="73">
        <f t="shared" si="120"/>
        <v>0</v>
      </c>
      <c r="AJ151" s="79">
        <f t="shared" si="123"/>
        <v>0.62618063580312799</v>
      </c>
      <c r="AK151" s="80">
        <f t="shared" si="124"/>
        <v>9.3927095370469199E-2</v>
      </c>
      <c r="AL151" s="73">
        <f t="shared" si="121"/>
        <v>83.686984330478722</v>
      </c>
      <c r="AM151" s="27"/>
      <c r="AO151" s="35">
        <f t="shared" si="114"/>
        <v>364.11350000000027</v>
      </c>
      <c r="AP151" s="36">
        <f t="shared" si="115"/>
        <v>3784.682734195364</v>
      </c>
    </row>
    <row r="152" spans="1:42" x14ac:dyDescent="0.2">
      <c r="A152" s="31">
        <v>9</v>
      </c>
      <c r="B152" s="31">
        <v>30</v>
      </c>
      <c r="C152" s="31">
        <v>74</v>
      </c>
      <c r="D152" s="31">
        <f t="shared" si="116"/>
        <v>273</v>
      </c>
      <c r="E152" s="72">
        <v>24.4</v>
      </c>
      <c r="F152" s="73">
        <v>1.5079</v>
      </c>
      <c r="G152" s="73">
        <v>-5</v>
      </c>
      <c r="H152" s="74">
        <v>3.5</v>
      </c>
      <c r="I152" s="75">
        <f t="shared" si="117"/>
        <v>0.42117649202727186</v>
      </c>
      <c r="J152" s="75">
        <f t="shared" si="118"/>
        <v>3.0563126530167612</v>
      </c>
      <c r="K152" s="76">
        <f t="shared" si="96"/>
        <v>13.780543414350813</v>
      </c>
      <c r="L152" s="77">
        <v>0</v>
      </c>
      <c r="M152" s="31"/>
      <c r="N152" s="31"/>
      <c r="O152" s="75">
        <f t="shared" si="97"/>
        <v>0.15</v>
      </c>
      <c r="P152" s="78">
        <f t="shared" si="98"/>
        <v>0.4</v>
      </c>
      <c r="Q152" s="79">
        <f t="shared" si="99"/>
        <v>1.2541786138830195</v>
      </c>
      <c r="R152" s="72">
        <f t="shared" si="119"/>
        <v>0</v>
      </c>
      <c r="S152" s="79">
        <f t="shared" si="100"/>
        <v>0.01</v>
      </c>
      <c r="T152" s="79">
        <f t="shared" si="110"/>
        <v>0.5</v>
      </c>
      <c r="U152" s="79">
        <f t="shared" si="101"/>
        <v>0.5</v>
      </c>
      <c r="V152" s="73">
        <f t="shared" si="111"/>
        <v>22.000000020916655</v>
      </c>
      <c r="W152" s="79">
        <f t="shared" si="102"/>
        <v>0</v>
      </c>
      <c r="X152" s="79">
        <f t="shared" si="103"/>
        <v>0</v>
      </c>
      <c r="Y152" s="79">
        <f t="shared" si="104"/>
        <v>0</v>
      </c>
      <c r="Z152" s="79">
        <f t="shared" si="105"/>
        <v>0</v>
      </c>
      <c r="AA152" s="78">
        <f t="shared" si="112"/>
        <v>22.000000020916655</v>
      </c>
      <c r="AB152" s="79">
        <f t="shared" si="106"/>
        <v>0.15</v>
      </c>
      <c r="AC152" s="78">
        <f t="shared" si="107"/>
        <v>0.52500000000000002</v>
      </c>
      <c r="AD152" s="79"/>
      <c r="AE152" s="75">
        <f t="shared" si="108"/>
        <v>0.8</v>
      </c>
      <c r="AF152" s="73">
        <f t="shared" si="109"/>
        <v>57.600000000000009</v>
      </c>
      <c r="AG152" s="73">
        <f t="shared" si="122"/>
        <v>84.211984330478728</v>
      </c>
      <c r="AH152" s="73">
        <f t="shared" si="113"/>
        <v>0</v>
      </c>
      <c r="AI152" s="73">
        <f t="shared" si="120"/>
        <v>0</v>
      </c>
      <c r="AJ152" s="79">
        <f t="shared" si="123"/>
        <v>0.62198885894206357</v>
      </c>
      <c r="AK152" s="80">
        <f t="shared" si="124"/>
        <v>9.3298328841309536E-2</v>
      </c>
      <c r="AL152" s="73">
        <f t="shared" si="121"/>
        <v>84.013528481423307</v>
      </c>
      <c r="AM152" s="27"/>
      <c r="AO152" s="35">
        <f t="shared" si="114"/>
        <v>365.62140000000028</v>
      </c>
      <c r="AP152" s="36">
        <f t="shared" si="115"/>
        <v>3798.4632776097146</v>
      </c>
    </row>
    <row r="153" spans="1:42" x14ac:dyDescent="0.2">
      <c r="A153" s="31">
        <v>10</v>
      </c>
      <c r="B153" s="31">
        <v>1</v>
      </c>
      <c r="C153" s="31">
        <v>74</v>
      </c>
      <c r="D153" s="31">
        <f t="shared" si="116"/>
        <v>274</v>
      </c>
      <c r="E153" s="72">
        <v>25</v>
      </c>
      <c r="F153" s="73">
        <v>1.6853</v>
      </c>
      <c r="G153" s="73">
        <v>-1.7</v>
      </c>
      <c r="H153" s="74">
        <v>3.9</v>
      </c>
      <c r="I153" s="75">
        <f t="shared" si="117"/>
        <v>0.53923734716108329</v>
      </c>
      <c r="J153" s="75">
        <f t="shared" si="118"/>
        <v>3.1677777175068473</v>
      </c>
      <c r="K153" s="76">
        <f t="shared" si="96"/>
        <v>17.022575295639182</v>
      </c>
      <c r="L153" s="77">
        <v>0</v>
      </c>
      <c r="M153" s="31"/>
      <c r="N153" s="31"/>
      <c r="O153" s="75">
        <f t="shared" si="97"/>
        <v>0.15</v>
      </c>
      <c r="P153" s="78">
        <f t="shared" si="98"/>
        <v>0.4</v>
      </c>
      <c r="Q153" s="79">
        <f t="shared" si="99"/>
        <v>1.2505825986721815</v>
      </c>
      <c r="R153" s="72">
        <f t="shared" si="119"/>
        <v>0</v>
      </c>
      <c r="S153" s="79">
        <f t="shared" si="100"/>
        <v>0.01</v>
      </c>
      <c r="T153" s="79">
        <f t="shared" si="110"/>
        <v>0.5</v>
      </c>
      <c r="U153" s="79">
        <f t="shared" si="101"/>
        <v>0.5</v>
      </c>
      <c r="V153" s="73">
        <f t="shared" si="111"/>
        <v>22.000000020916655</v>
      </c>
      <c r="W153" s="79">
        <f t="shared" si="102"/>
        <v>0</v>
      </c>
      <c r="X153" s="79">
        <f t="shared" si="103"/>
        <v>0</v>
      </c>
      <c r="Y153" s="79">
        <f t="shared" si="104"/>
        <v>0</v>
      </c>
      <c r="Z153" s="79">
        <f t="shared" si="105"/>
        <v>0</v>
      </c>
      <c r="AA153" s="78">
        <f t="shared" si="112"/>
        <v>22.000000020916655</v>
      </c>
      <c r="AB153" s="79">
        <f t="shared" si="106"/>
        <v>0.15</v>
      </c>
      <c r="AC153" s="78">
        <f t="shared" si="107"/>
        <v>0.58499999999999996</v>
      </c>
      <c r="AD153" s="79"/>
      <c r="AE153" s="75">
        <f t="shared" si="108"/>
        <v>0.8</v>
      </c>
      <c r="AF153" s="73">
        <f t="shared" si="109"/>
        <v>57.600000000000009</v>
      </c>
      <c r="AG153" s="73">
        <f t="shared" si="122"/>
        <v>84.598528481423301</v>
      </c>
      <c r="AH153" s="73">
        <f t="shared" si="113"/>
        <v>0</v>
      </c>
      <c r="AI153" s="73">
        <f t="shared" si="120"/>
        <v>0</v>
      </c>
      <c r="AJ153" s="79">
        <f t="shared" si="123"/>
        <v>0.61649817497978276</v>
      </c>
      <c r="AK153" s="80">
        <f t="shared" si="124"/>
        <v>9.2474726246967412E-2</v>
      </c>
      <c r="AL153" s="73">
        <f t="shared" si="121"/>
        <v>84.374179913786477</v>
      </c>
      <c r="AM153" s="27"/>
      <c r="AO153" s="35">
        <f t="shared" si="114"/>
        <v>367.30670000000026</v>
      </c>
      <c r="AP153" s="36">
        <f t="shared" si="115"/>
        <v>3815.485852905354</v>
      </c>
    </row>
    <row r="154" spans="1:42" x14ac:dyDescent="0.2">
      <c r="A154" s="31">
        <v>10</v>
      </c>
      <c r="B154" s="31">
        <v>2</v>
      </c>
      <c r="C154" s="31">
        <v>74</v>
      </c>
      <c r="D154" s="31">
        <f t="shared" si="116"/>
        <v>275</v>
      </c>
      <c r="E154" s="72">
        <v>27.8</v>
      </c>
      <c r="F154" s="73">
        <v>2.4836</v>
      </c>
      <c r="G154" s="73">
        <v>-1.1000000000000001</v>
      </c>
      <c r="H154" s="74">
        <v>4.9000000000000004</v>
      </c>
      <c r="I154" s="75">
        <f t="shared" si="117"/>
        <v>0.56359841605757099</v>
      </c>
      <c r="J154" s="75">
        <f t="shared" si="118"/>
        <v>3.7361349407572058</v>
      </c>
      <c r="K154" s="76">
        <f t="shared" si="96"/>
        <v>15.085065849986295</v>
      </c>
      <c r="L154" s="77">
        <v>0</v>
      </c>
      <c r="M154" s="31"/>
      <c r="N154" s="31"/>
      <c r="O154" s="75">
        <f t="shared" si="97"/>
        <v>0.15</v>
      </c>
      <c r="P154" s="78">
        <f t="shared" si="98"/>
        <v>0.4</v>
      </c>
      <c r="Q154" s="79">
        <f t="shared" si="99"/>
        <v>1.2705187651559209</v>
      </c>
      <c r="R154" s="72">
        <f t="shared" si="119"/>
        <v>0</v>
      </c>
      <c r="S154" s="79">
        <f t="shared" si="100"/>
        <v>0.01</v>
      </c>
      <c r="T154" s="79">
        <f t="shared" si="110"/>
        <v>0.5</v>
      </c>
      <c r="U154" s="79">
        <f t="shared" si="101"/>
        <v>0.5</v>
      </c>
      <c r="V154" s="73">
        <f t="shared" si="111"/>
        <v>22.000000020916655</v>
      </c>
      <c r="W154" s="79">
        <f t="shared" si="102"/>
        <v>0</v>
      </c>
      <c r="X154" s="79">
        <f t="shared" si="103"/>
        <v>0</v>
      </c>
      <c r="Y154" s="79">
        <f t="shared" si="104"/>
        <v>0</v>
      </c>
      <c r="Z154" s="79">
        <f t="shared" si="105"/>
        <v>0</v>
      </c>
      <c r="AA154" s="78">
        <f t="shared" si="112"/>
        <v>22.000000020916655</v>
      </c>
      <c r="AB154" s="79">
        <f t="shared" si="106"/>
        <v>0.15</v>
      </c>
      <c r="AC154" s="78">
        <f t="shared" si="107"/>
        <v>0.73499999999999999</v>
      </c>
      <c r="AD154" s="79"/>
      <c r="AE154" s="75">
        <f t="shared" si="108"/>
        <v>0.8</v>
      </c>
      <c r="AF154" s="73">
        <f t="shared" si="109"/>
        <v>57.600000000000009</v>
      </c>
      <c r="AG154" s="73">
        <f t="shared" si="122"/>
        <v>85.109179913786477</v>
      </c>
      <c r="AH154" s="73">
        <f t="shared" si="113"/>
        <v>0</v>
      </c>
      <c r="AI154" s="73">
        <f t="shared" si="120"/>
        <v>0</v>
      </c>
      <c r="AJ154" s="79">
        <f t="shared" si="123"/>
        <v>0.60924460349735121</v>
      </c>
      <c r="AK154" s="80">
        <f t="shared" si="124"/>
        <v>9.1386690524602673E-2</v>
      </c>
      <c r="AL154" s="73">
        <f t="shared" si="121"/>
        <v>84.821974697357035</v>
      </c>
      <c r="AM154" s="27"/>
      <c r="AO154" s="35">
        <f t="shared" si="114"/>
        <v>369.79030000000029</v>
      </c>
      <c r="AP154" s="36">
        <f t="shared" si="115"/>
        <v>3830.5709187553402</v>
      </c>
    </row>
    <row r="155" spans="1:42" x14ac:dyDescent="0.2">
      <c r="A155" s="31">
        <v>10</v>
      </c>
      <c r="B155" s="31">
        <v>3</v>
      </c>
      <c r="C155" s="31">
        <v>74</v>
      </c>
      <c r="D155" s="31">
        <f t="shared" si="116"/>
        <v>276</v>
      </c>
      <c r="E155" s="72">
        <v>10</v>
      </c>
      <c r="F155" s="73">
        <v>2.9270999999999998</v>
      </c>
      <c r="G155" s="73">
        <v>0</v>
      </c>
      <c r="H155" s="74">
        <v>2.5</v>
      </c>
      <c r="I155" s="75">
        <f t="shared" si="117"/>
        <v>0.61080000000000001</v>
      </c>
      <c r="J155" s="75">
        <f t="shared" si="118"/>
        <v>1.2279626193393784</v>
      </c>
      <c r="K155" s="76">
        <f t="shared" si="96"/>
        <v>49.74092780842134</v>
      </c>
      <c r="L155" s="77">
        <v>1.5239999999999998</v>
      </c>
      <c r="M155" s="31"/>
      <c r="N155" s="31"/>
      <c r="O155" s="75">
        <f t="shared" si="97"/>
        <v>0.15</v>
      </c>
      <c r="P155" s="78">
        <f t="shared" si="98"/>
        <v>0.4</v>
      </c>
      <c r="Q155" s="79">
        <f t="shared" si="99"/>
        <v>1.2035032215244021</v>
      </c>
      <c r="R155" s="72">
        <f t="shared" si="119"/>
        <v>0</v>
      </c>
      <c r="S155" s="79">
        <f t="shared" si="100"/>
        <v>0.01</v>
      </c>
      <c r="T155" s="79">
        <f t="shared" si="110"/>
        <v>1</v>
      </c>
      <c r="U155" s="79">
        <f t="shared" si="101"/>
        <v>0.99</v>
      </c>
      <c r="V155" s="73">
        <f t="shared" si="111"/>
        <v>20.476000020916654</v>
      </c>
      <c r="W155" s="79">
        <f t="shared" si="102"/>
        <v>0.10885714136309613</v>
      </c>
      <c r="X155" s="79">
        <f t="shared" si="103"/>
        <v>0.11468134911195903</v>
      </c>
      <c r="Y155" s="79">
        <f t="shared" si="104"/>
        <v>0.28670337277989755</v>
      </c>
      <c r="Z155" s="79">
        <f t="shared" si="105"/>
        <v>0</v>
      </c>
      <c r="AA155" s="78">
        <f t="shared" si="112"/>
        <v>20.765599387360997</v>
      </c>
      <c r="AB155" s="79">
        <f t="shared" si="106"/>
        <v>0.26468134911195901</v>
      </c>
      <c r="AC155" s="78">
        <f t="shared" si="107"/>
        <v>0.66170337277989755</v>
      </c>
      <c r="AD155" s="79"/>
      <c r="AE155" s="75">
        <f t="shared" si="108"/>
        <v>0.8</v>
      </c>
      <c r="AF155" s="73">
        <f t="shared" si="109"/>
        <v>57.600000000000009</v>
      </c>
      <c r="AG155" s="73">
        <f t="shared" si="122"/>
        <v>83.959678070136931</v>
      </c>
      <c r="AH155" s="73">
        <f t="shared" si="113"/>
        <v>0</v>
      </c>
      <c r="AI155" s="73">
        <f t="shared" si="120"/>
        <v>0</v>
      </c>
      <c r="AJ155" s="79">
        <f t="shared" si="123"/>
        <v>0.62557275468555507</v>
      </c>
      <c r="AK155" s="80">
        <f t="shared" si="124"/>
        <v>0.20851726231479228</v>
      </c>
      <c r="AL155" s="73">
        <f t="shared" si="121"/>
        <v>83.819267853144012</v>
      </c>
      <c r="AM155" s="27"/>
      <c r="AO155" s="35">
        <f t="shared" si="114"/>
        <v>372.71740000000028</v>
      </c>
      <c r="AP155" s="36">
        <f t="shared" si="115"/>
        <v>3880.3118465637617</v>
      </c>
    </row>
    <row r="156" spans="1:42" x14ac:dyDescent="0.2">
      <c r="A156" s="31">
        <v>10</v>
      </c>
      <c r="B156" s="31">
        <v>4</v>
      </c>
      <c r="C156" s="31">
        <v>74</v>
      </c>
      <c r="D156" s="31">
        <f t="shared" si="116"/>
        <v>277</v>
      </c>
      <c r="E156" s="72">
        <v>13.9</v>
      </c>
      <c r="F156" s="73">
        <v>3.7254</v>
      </c>
      <c r="G156" s="73">
        <v>-1.7</v>
      </c>
      <c r="H156" s="74">
        <v>3.4</v>
      </c>
      <c r="I156" s="75">
        <f t="shared" si="117"/>
        <v>0.53923734716108329</v>
      </c>
      <c r="J156" s="75">
        <f t="shared" si="118"/>
        <v>1.5882603446201491</v>
      </c>
      <c r="K156" s="76">
        <f t="shared" si="96"/>
        <v>33.951445617062745</v>
      </c>
      <c r="L156" s="77">
        <v>0</v>
      </c>
      <c r="M156" s="31"/>
      <c r="N156" s="31"/>
      <c r="O156" s="75">
        <f t="shared" si="97"/>
        <v>0.15</v>
      </c>
      <c r="P156" s="78">
        <f t="shared" si="98"/>
        <v>0.4</v>
      </c>
      <c r="Q156" s="79">
        <f t="shared" si="99"/>
        <v>1.2537122332472088</v>
      </c>
      <c r="R156" s="72">
        <f t="shared" si="119"/>
        <v>0</v>
      </c>
      <c r="S156" s="79">
        <f t="shared" si="100"/>
        <v>0.01</v>
      </c>
      <c r="T156" s="79">
        <f t="shared" si="110"/>
        <v>1</v>
      </c>
      <c r="U156" s="79">
        <f t="shared" si="101"/>
        <v>0.99</v>
      </c>
      <c r="V156" s="73">
        <f t="shared" si="111"/>
        <v>20.765599387360997</v>
      </c>
      <c r="W156" s="79">
        <f t="shared" si="102"/>
        <v>8.8171472331357387E-2</v>
      </c>
      <c r="X156" s="79">
        <f t="shared" si="103"/>
        <v>9.731593263553695E-2</v>
      </c>
      <c r="Y156" s="79">
        <f t="shared" si="104"/>
        <v>0.33087417096082561</v>
      </c>
      <c r="Z156" s="79">
        <f t="shared" si="105"/>
        <v>0</v>
      </c>
      <c r="AA156" s="78">
        <f t="shared" si="112"/>
        <v>21.099815721664861</v>
      </c>
      <c r="AB156" s="79">
        <f t="shared" si="106"/>
        <v>0.24731593263553694</v>
      </c>
      <c r="AC156" s="78">
        <f t="shared" si="107"/>
        <v>0.84087417096082562</v>
      </c>
      <c r="AD156" s="79"/>
      <c r="AE156" s="75">
        <f t="shared" si="108"/>
        <v>0.8</v>
      </c>
      <c r="AF156" s="73">
        <f t="shared" si="109"/>
        <v>57.600000000000009</v>
      </c>
      <c r="AG156" s="73">
        <f t="shared" si="122"/>
        <v>84.660142024104843</v>
      </c>
      <c r="AH156" s="73">
        <f t="shared" si="113"/>
        <v>0</v>
      </c>
      <c r="AI156" s="73">
        <f t="shared" si="120"/>
        <v>0</v>
      </c>
      <c r="AJ156" s="79">
        <f t="shared" si="123"/>
        <v>0.61562298261214721</v>
      </c>
      <c r="AK156" s="80">
        <f t="shared" si="124"/>
        <v>0.18965938002735905</v>
      </c>
      <c r="AL156" s="73">
        <f t="shared" si="121"/>
        <v>84.464109745237039</v>
      </c>
      <c r="AM156" s="27"/>
      <c r="AO156" s="35">
        <f t="shared" si="114"/>
        <v>376.44280000000026</v>
      </c>
      <c r="AP156" s="36">
        <f t="shared" si="115"/>
        <v>3914.2632921808245</v>
      </c>
    </row>
    <row r="157" spans="1:42" x14ac:dyDescent="0.2">
      <c r="A157" s="31">
        <v>10</v>
      </c>
      <c r="B157" s="31">
        <v>5</v>
      </c>
      <c r="C157" s="31">
        <v>74</v>
      </c>
      <c r="D157" s="31">
        <f t="shared" si="116"/>
        <v>278</v>
      </c>
      <c r="E157" s="72">
        <v>12.2</v>
      </c>
      <c r="F157" s="73">
        <v>3.548</v>
      </c>
      <c r="G157" s="73">
        <v>-4.4000000000000004</v>
      </c>
      <c r="H157" s="74">
        <v>3.3</v>
      </c>
      <c r="I157" s="75">
        <f t="shared" si="117"/>
        <v>0.44076012290095545</v>
      </c>
      <c r="J157" s="75">
        <f t="shared" si="118"/>
        <v>1.4211682209835756</v>
      </c>
      <c r="K157" s="76">
        <f t="shared" si="96"/>
        <v>31.013930398465423</v>
      </c>
      <c r="L157" s="77">
        <v>0</v>
      </c>
      <c r="M157" s="31"/>
      <c r="N157" s="31"/>
      <c r="O157" s="75">
        <f t="shared" si="97"/>
        <v>0.15</v>
      </c>
      <c r="P157" s="78">
        <f t="shared" si="98"/>
        <v>0.4</v>
      </c>
      <c r="Q157" s="79">
        <f t="shared" si="99"/>
        <v>1.2566427413875667</v>
      </c>
      <c r="R157" s="72">
        <f t="shared" si="119"/>
        <v>0</v>
      </c>
      <c r="S157" s="79">
        <f t="shared" si="100"/>
        <v>0.01</v>
      </c>
      <c r="T157" s="79">
        <f t="shared" si="110"/>
        <v>1</v>
      </c>
      <c r="U157" s="79">
        <f t="shared" si="101"/>
        <v>0.99</v>
      </c>
      <c r="V157" s="73">
        <f t="shared" si="111"/>
        <v>21.099815721664861</v>
      </c>
      <c r="W157" s="79">
        <f t="shared" si="102"/>
        <v>6.4298877023938522E-2</v>
      </c>
      <c r="X157" s="79">
        <f t="shared" si="103"/>
        <v>7.1155885537913355E-2</v>
      </c>
      <c r="Y157" s="79">
        <f t="shared" si="104"/>
        <v>0.23481442227511407</v>
      </c>
      <c r="Z157" s="79">
        <f t="shared" si="105"/>
        <v>0</v>
      </c>
      <c r="AA157" s="78">
        <f t="shared" si="112"/>
        <v>21.337002006791238</v>
      </c>
      <c r="AB157" s="79">
        <f t="shared" si="106"/>
        <v>0.22115588553791335</v>
      </c>
      <c r="AC157" s="78">
        <f t="shared" si="107"/>
        <v>0.72981442227511406</v>
      </c>
      <c r="AD157" s="79"/>
      <c r="AE157" s="75">
        <f t="shared" si="108"/>
        <v>0.8</v>
      </c>
      <c r="AF157" s="73">
        <f t="shared" si="109"/>
        <v>57.600000000000009</v>
      </c>
      <c r="AG157" s="73">
        <f t="shared" si="122"/>
        <v>85.193924167512151</v>
      </c>
      <c r="AH157" s="73">
        <f t="shared" si="113"/>
        <v>0</v>
      </c>
      <c r="AI157" s="73">
        <f t="shared" si="120"/>
        <v>0</v>
      </c>
      <c r="AJ157" s="79">
        <f t="shared" si="123"/>
        <v>0.60804084989329343</v>
      </c>
      <c r="AK157" s="80">
        <f t="shared" si="124"/>
        <v>0.16236201302190736</v>
      </c>
      <c r="AL157" s="73">
        <f t="shared" si="121"/>
        <v>84.99990438820933</v>
      </c>
      <c r="AM157" s="27"/>
      <c r="AO157" s="35">
        <f t="shared" si="114"/>
        <v>379.99080000000026</v>
      </c>
      <c r="AP157" s="36">
        <f t="shared" si="115"/>
        <v>3945.2772225792901</v>
      </c>
    </row>
    <row r="158" spans="1:42" x14ac:dyDescent="0.2">
      <c r="A158" s="31">
        <v>10</v>
      </c>
      <c r="B158" s="31">
        <v>6</v>
      </c>
      <c r="C158" s="31">
        <v>74</v>
      </c>
      <c r="D158" s="31">
        <f t="shared" si="116"/>
        <v>279</v>
      </c>
      <c r="E158" s="72">
        <v>16.7</v>
      </c>
      <c r="F158" s="73">
        <v>1.8627</v>
      </c>
      <c r="G158" s="73">
        <v>-7.2</v>
      </c>
      <c r="H158" s="74">
        <v>3</v>
      </c>
      <c r="I158" s="75">
        <f t="shared" si="117"/>
        <v>0.35580343840494538</v>
      </c>
      <c r="J158" s="75">
        <f t="shared" si="118"/>
        <v>1.9011953088739362</v>
      </c>
      <c r="K158" s="76">
        <f t="shared" si="96"/>
        <v>18.714723139922175</v>
      </c>
      <c r="L158" s="77">
        <v>0</v>
      </c>
      <c r="M158" s="31"/>
      <c r="N158" s="31"/>
      <c r="O158" s="75">
        <f t="shared" si="97"/>
        <v>0.15</v>
      </c>
      <c r="P158" s="78">
        <f t="shared" si="98"/>
        <v>0.4</v>
      </c>
      <c r="Q158" s="79">
        <f t="shared" si="99"/>
        <v>1.250373783281334</v>
      </c>
      <c r="R158" s="72">
        <f t="shared" si="119"/>
        <v>0</v>
      </c>
      <c r="S158" s="79">
        <f t="shared" si="100"/>
        <v>0.01</v>
      </c>
      <c r="T158" s="79">
        <f t="shared" si="110"/>
        <v>1</v>
      </c>
      <c r="U158" s="79">
        <f t="shared" si="101"/>
        <v>0.99</v>
      </c>
      <c r="V158" s="73">
        <f t="shared" si="111"/>
        <v>21.337002006791238</v>
      </c>
      <c r="W158" s="79">
        <f t="shared" si="102"/>
        <v>4.7356999514911582E-2</v>
      </c>
      <c r="X158" s="79">
        <f t="shared" si="103"/>
        <v>5.2110400721075562E-2</v>
      </c>
      <c r="Y158" s="79">
        <f t="shared" si="104"/>
        <v>0.15633120216322668</v>
      </c>
      <c r="Z158" s="79">
        <f t="shared" si="105"/>
        <v>0</v>
      </c>
      <c r="AA158" s="78">
        <f t="shared" si="112"/>
        <v>21.494912312006619</v>
      </c>
      <c r="AB158" s="79">
        <f t="shared" si="106"/>
        <v>0.20211040072107556</v>
      </c>
      <c r="AC158" s="78">
        <f t="shared" si="107"/>
        <v>0.60633120216322667</v>
      </c>
      <c r="AD158" s="79"/>
      <c r="AE158" s="75">
        <f t="shared" si="108"/>
        <v>0.8</v>
      </c>
      <c r="AF158" s="73">
        <f t="shared" si="109"/>
        <v>57.600000000000009</v>
      </c>
      <c r="AG158" s="73">
        <f t="shared" si="122"/>
        <v>85.606235590372563</v>
      </c>
      <c r="AH158" s="73">
        <f t="shared" si="113"/>
        <v>0</v>
      </c>
      <c r="AI158" s="73">
        <f t="shared" si="120"/>
        <v>0</v>
      </c>
      <c r="AJ158" s="79">
        <f t="shared" si="123"/>
        <v>0.60218415354584431</v>
      </c>
      <c r="AK158" s="80">
        <f t="shared" si="124"/>
        <v>0.14243802375295223</v>
      </c>
      <c r="AL158" s="73">
        <f t="shared" si="121"/>
        <v>85.427218459468193</v>
      </c>
      <c r="AM158" s="27"/>
      <c r="AO158" s="35">
        <f t="shared" si="114"/>
        <v>381.85350000000028</v>
      </c>
      <c r="AP158" s="36">
        <f t="shared" si="115"/>
        <v>3963.9919457192123</v>
      </c>
    </row>
    <row r="159" spans="1:42" x14ac:dyDescent="0.2">
      <c r="A159" s="31">
        <v>10</v>
      </c>
      <c r="B159" s="31">
        <v>7</v>
      </c>
      <c r="C159" s="31">
        <v>74</v>
      </c>
      <c r="D159" s="31">
        <f t="shared" si="116"/>
        <v>280</v>
      </c>
      <c r="E159" s="72">
        <v>20.6</v>
      </c>
      <c r="F159" s="73">
        <v>1.5079</v>
      </c>
      <c r="G159" s="73">
        <v>-5.6</v>
      </c>
      <c r="H159" s="74">
        <v>2.9</v>
      </c>
      <c r="I159" s="75">
        <f t="shared" si="117"/>
        <v>0.40236826873968917</v>
      </c>
      <c r="J159" s="75">
        <f t="shared" si="118"/>
        <v>2.4265523121060211</v>
      </c>
      <c r="K159" s="76">
        <f t="shared" si="96"/>
        <v>16.581891382777197</v>
      </c>
      <c r="L159" s="77">
        <v>0</v>
      </c>
      <c r="M159" s="31"/>
      <c r="N159" s="31"/>
      <c r="O159" s="75">
        <f t="shared" si="97"/>
        <v>0.15</v>
      </c>
      <c r="P159" s="78">
        <f t="shared" si="98"/>
        <v>0.4</v>
      </c>
      <c r="Q159" s="79">
        <f t="shared" si="99"/>
        <v>1.2480563975701671</v>
      </c>
      <c r="R159" s="72">
        <f t="shared" si="119"/>
        <v>0</v>
      </c>
      <c r="S159" s="79">
        <f t="shared" si="100"/>
        <v>0.01</v>
      </c>
      <c r="T159" s="79">
        <f t="shared" si="110"/>
        <v>1</v>
      </c>
      <c r="U159" s="79">
        <f t="shared" si="101"/>
        <v>0.99</v>
      </c>
      <c r="V159" s="73">
        <f t="shared" si="111"/>
        <v>21.494912312006619</v>
      </c>
      <c r="W159" s="79">
        <f t="shared" si="102"/>
        <v>3.6077691999527213E-2</v>
      </c>
      <c r="X159" s="79">
        <f t="shared" si="103"/>
        <v>3.9615340509646893E-2</v>
      </c>
      <c r="Y159" s="79">
        <f t="shared" si="104"/>
        <v>0.11488448747797599</v>
      </c>
      <c r="Z159" s="79">
        <f t="shared" si="105"/>
        <v>0</v>
      </c>
      <c r="AA159" s="78">
        <f t="shared" si="112"/>
        <v>21.610957248853058</v>
      </c>
      <c r="AB159" s="79">
        <f t="shared" si="106"/>
        <v>0.1896153405096469</v>
      </c>
      <c r="AC159" s="78">
        <f t="shared" si="107"/>
        <v>0.54988448747797603</v>
      </c>
      <c r="AD159" s="79"/>
      <c r="AE159" s="75">
        <f t="shared" si="108"/>
        <v>0.8</v>
      </c>
      <c r="AF159" s="73">
        <f t="shared" si="109"/>
        <v>57.600000000000009</v>
      </c>
      <c r="AG159" s="73">
        <f t="shared" si="122"/>
        <v>85.977102946946175</v>
      </c>
      <c r="AH159" s="73">
        <f t="shared" si="113"/>
        <v>0</v>
      </c>
      <c r="AI159" s="73">
        <f t="shared" si="120"/>
        <v>0</v>
      </c>
      <c r="AJ159" s="79">
        <f t="shared" si="123"/>
        <v>0.59691615132178732</v>
      </c>
      <c r="AK159" s="80">
        <f t="shared" si="124"/>
        <v>0.12915276320791499</v>
      </c>
      <c r="AL159" s="73">
        <f t="shared" si="121"/>
        <v>85.801761472771148</v>
      </c>
      <c r="AM159" s="27"/>
      <c r="AO159" s="35">
        <f t="shared" si="114"/>
        <v>383.36140000000029</v>
      </c>
      <c r="AP159" s="36">
        <f t="shared" si="115"/>
        <v>3980.5738371019893</v>
      </c>
    </row>
    <row r="160" spans="1:42" x14ac:dyDescent="0.2">
      <c r="A160" s="31">
        <v>10</v>
      </c>
      <c r="B160" s="31">
        <v>8</v>
      </c>
      <c r="C160" s="31">
        <v>74</v>
      </c>
      <c r="D160" s="31">
        <f t="shared" si="116"/>
        <v>281</v>
      </c>
      <c r="E160" s="72">
        <v>23.9</v>
      </c>
      <c r="F160" s="73">
        <v>2.661</v>
      </c>
      <c r="G160" s="73">
        <v>-5.6</v>
      </c>
      <c r="H160" s="74">
        <v>4.2</v>
      </c>
      <c r="I160" s="75">
        <f t="shared" si="117"/>
        <v>0.40236826873968917</v>
      </c>
      <c r="J160" s="75">
        <f t="shared" si="118"/>
        <v>2.9660542018616081</v>
      </c>
      <c r="K160" s="76">
        <f t="shared" si="96"/>
        <v>13.565775989095128</v>
      </c>
      <c r="L160" s="77">
        <v>4.3180000000000005</v>
      </c>
      <c r="M160" s="31"/>
      <c r="N160" s="31"/>
      <c r="O160" s="75">
        <f t="shared" si="97"/>
        <v>0.15</v>
      </c>
      <c r="P160" s="78">
        <f t="shared" si="98"/>
        <v>0.4</v>
      </c>
      <c r="Q160" s="79">
        <f t="shared" si="99"/>
        <v>1.277328398214864</v>
      </c>
      <c r="R160" s="72">
        <f t="shared" si="119"/>
        <v>0</v>
      </c>
      <c r="S160" s="79">
        <f t="shared" si="100"/>
        <v>0.01</v>
      </c>
      <c r="T160" s="79">
        <f t="shared" si="110"/>
        <v>1</v>
      </c>
      <c r="U160" s="79">
        <f t="shared" si="101"/>
        <v>0.99</v>
      </c>
      <c r="V160" s="73">
        <f t="shared" si="111"/>
        <v>17.292957248853057</v>
      </c>
      <c r="W160" s="79">
        <f t="shared" si="102"/>
        <v>0.33621733936763881</v>
      </c>
      <c r="X160" s="79">
        <f t="shared" si="103"/>
        <v>0.37902735464138365</v>
      </c>
      <c r="Y160" s="79">
        <f t="shared" si="104"/>
        <v>1.5919148894938113</v>
      </c>
      <c r="Z160" s="79">
        <f t="shared" si="105"/>
        <v>0</v>
      </c>
      <c r="AA160" s="78">
        <f t="shared" si="112"/>
        <v>18.900952086725592</v>
      </c>
      <c r="AB160" s="79">
        <f t="shared" si="106"/>
        <v>0.52902735464138362</v>
      </c>
      <c r="AC160" s="78">
        <f t="shared" si="107"/>
        <v>2.2219148894938114</v>
      </c>
      <c r="AD160" s="79"/>
      <c r="AE160" s="75">
        <f t="shared" si="108"/>
        <v>0.8</v>
      </c>
      <c r="AF160" s="73">
        <f t="shared" si="109"/>
        <v>57.600000000000009</v>
      </c>
      <c r="AG160" s="73">
        <f t="shared" si="122"/>
        <v>83.705676362264967</v>
      </c>
      <c r="AH160" s="73">
        <f t="shared" si="113"/>
        <v>0</v>
      </c>
      <c r="AI160" s="73">
        <f t="shared" si="120"/>
        <v>0</v>
      </c>
      <c r="AJ160" s="79">
        <f t="shared" si="123"/>
        <v>0.62918073349055448</v>
      </c>
      <c r="AK160" s="80">
        <f t="shared" si="124"/>
        <v>0.47340446466496683</v>
      </c>
      <c r="AL160" s="73">
        <f t="shared" si="121"/>
        <v>83.472060224364014</v>
      </c>
      <c r="AM160" s="27"/>
      <c r="AO160" s="35">
        <f t="shared" si="114"/>
        <v>386.02240000000029</v>
      </c>
      <c r="AP160" s="36">
        <f t="shared" si="115"/>
        <v>3994.1396130910844</v>
      </c>
    </row>
    <row r="161" spans="1:42" x14ac:dyDescent="0.2">
      <c r="A161" s="31">
        <v>10</v>
      </c>
      <c r="B161" s="31">
        <v>9</v>
      </c>
      <c r="C161" s="31">
        <v>74</v>
      </c>
      <c r="D161" s="31">
        <f t="shared" si="116"/>
        <v>282</v>
      </c>
      <c r="E161" s="72">
        <v>15.6</v>
      </c>
      <c r="F161" s="73">
        <v>1.774</v>
      </c>
      <c r="G161" s="73">
        <v>9.4</v>
      </c>
      <c r="H161" s="74">
        <v>0.8</v>
      </c>
      <c r="I161" s="75">
        <f t="shared" si="117"/>
        <v>1.1794549173707165</v>
      </c>
      <c r="J161" s="75">
        <f t="shared" si="118"/>
        <v>1.7723474716742158</v>
      </c>
      <c r="K161" s="76">
        <f t="shared" si="96"/>
        <v>66.547611922653388</v>
      </c>
      <c r="L161" s="77">
        <v>1.5239999999999998</v>
      </c>
      <c r="M161" s="31"/>
      <c r="N161" s="31"/>
      <c r="O161" s="75">
        <f t="shared" si="97"/>
        <v>0.15</v>
      </c>
      <c r="P161" s="78">
        <f t="shared" si="98"/>
        <v>0.4</v>
      </c>
      <c r="Q161" s="79">
        <f t="shared" si="99"/>
        <v>1.1440925712952728</v>
      </c>
      <c r="R161" s="72">
        <f t="shared" si="119"/>
        <v>0</v>
      </c>
      <c r="S161" s="79">
        <f t="shared" si="100"/>
        <v>0.01</v>
      </c>
      <c r="T161" s="79">
        <f t="shared" si="110"/>
        <v>1</v>
      </c>
      <c r="U161" s="79">
        <f t="shared" si="101"/>
        <v>0.99</v>
      </c>
      <c r="V161" s="73">
        <f t="shared" si="111"/>
        <v>17.376952086725591</v>
      </c>
      <c r="W161" s="79">
        <f t="shared" si="102"/>
        <v>0.33021770809102918</v>
      </c>
      <c r="X161" s="79">
        <f t="shared" si="103"/>
        <v>0.328266970523443</v>
      </c>
      <c r="Y161" s="79">
        <f t="shared" si="104"/>
        <v>0.26261357641875444</v>
      </c>
      <c r="Z161" s="79">
        <f t="shared" si="105"/>
        <v>0</v>
      </c>
      <c r="AA161" s="78">
        <f t="shared" si="112"/>
        <v>17.642218325532415</v>
      </c>
      <c r="AB161" s="79">
        <f t="shared" si="106"/>
        <v>0.47826697052344302</v>
      </c>
      <c r="AC161" s="78">
        <f t="shared" si="107"/>
        <v>0.38261357641875443</v>
      </c>
      <c r="AD161" s="79"/>
      <c r="AE161" s="75">
        <f t="shared" si="108"/>
        <v>0.8</v>
      </c>
      <c r="AF161" s="73">
        <f t="shared" si="109"/>
        <v>57.600000000000009</v>
      </c>
      <c r="AG161" s="73">
        <f t="shared" si="122"/>
        <v>82.330673800782762</v>
      </c>
      <c r="AH161" s="73">
        <f t="shared" si="113"/>
        <v>0</v>
      </c>
      <c r="AI161" s="73">
        <f t="shared" si="120"/>
        <v>0</v>
      </c>
      <c r="AJ161" s="79">
        <f t="shared" si="123"/>
        <v>0.64871201987524496</v>
      </c>
      <c r="AK161" s="80">
        <f t="shared" si="124"/>
        <v>0.42557377350472975</v>
      </c>
      <c r="AL161" s="73">
        <f t="shared" si="121"/>
        <v>82.288519243167798</v>
      </c>
      <c r="AM161" s="27"/>
      <c r="AO161" s="35">
        <f t="shared" si="114"/>
        <v>387.79640000000029</v>
      </c>
      <c r="AP161" s="36">
        <f t="shared" si="115"/>
        <v>4060.6872250137376</v>
      </c>
    </row>
    <row r="162" spans="1:42" x14ac:dyDescent="0.2">
      <c r="A162" s="31">
        <v>10</v>
      </c>
      <c r="B162" s="31">
        <v>10</v>
      </c>
      <c r="C162" s="31">
        <v>74</v>
      </c>
      <c r="D162" s="31">
        <f t="shared" si="116"/>
        <v>283</v>
      </c>
      <c r="E162" s="72">
        <v>15</v>
      </c>
      <c r="F162" s="73">
        <v>1.5079</v>
      </c>
      <c r="G162" s="73">
        <v>3.3</v>
      </c>
      <c r="H162" s="74">
        <v>2</v>
      </c>
      <c r="I162" s="75">
        <f t="shared" si="117"/>
        <v>0.77405265232365905</v>
      </c>
      <c r="J162" s="75">
        <f t="shared" si="118"/>
        <v>1.7053462321157722</v>
      </c>
      <c r="K162" s="76">
        <f t="shared" si="96"/>
        <v>45.389765300816073</v>
      </c>
      <c r="L162" s="77">
        <v>0</v>
      </c>
      <c r="M162" s="31"/>
      <c r="N162" s="31"/>
      <c r="O162" s="75">
        <f t="shared" si="97"/>
        <v>0.15</v>
      </c>
      <c r="P162" s="78">
        <f t="shared" si="98"/>
        <v>0.4</v>
      </c>
      <c r="Q162" s="79">
        <f t="shared" si="99"/>
        <v>1.1850981226155965</v>
      </c>
      <c r="R162" s="72">
        <f t="shared" si="119"/>
        <v>0</v>
      </c>
      <c r="S162" s="79">
        <f t="shared" si="100"/>
        <v>0.01</v>
      </c>
      <c r="T162" s="79">
        <f t="shared" si="110"/>
        <v>1</v>
      </c>
      <c r="U162" s="79">
        <f t="shared" si="101"/>
        <v>0.99</v>
      </c>
      <c r="V162" s="73">
        <f t="shared" si="111"/>
        <v>17.642218325532415</v>
      </c>
      <c r="W162" s="79">
        <f t="shared" si="102"/>
        <v>0.31127011960482748</v>
      </c>
      <c r="X162" s="79">
        <f t="shared" si="103"/>
        <v>0.32219511642928916</v>
      </c>
      <c r="Y162" s="79">
        <f t="shared" si="104"/>
        <v>0.64439023285857833</v>
      </c>
      <c r="Z162" s="79">
        <f t="shared" si="105"/>
        <v>0</v>
      </c>
      <c r="AA162" s="78">
        <f t="shared" si="112"/>
        <v>18.293117550642091</v>
      </c>
      <c r="AB162" s="79">
        <f t="shared" si="106"/>
        <v>0.47219511642928913</v>
      </c>
      <c r="AC162" s="78">
        <f t="shared" si="107"/>
        <v>0.94439023285857826</v>
      </c>
      <c r="AD162" s="79"/>
      <c r="AE162" s="75">
        <f t="shared" si="108"/>
        <v>0.8</v>
      </c>
      <c r="AF162" s="73">
        <f t="shared" si="109"/>
        <v>57.600000000000009</v>
      </c>
      <c r="AG162" s="73">
        <f t="shared" si="122"/>
        <v>83.232909476026379</v>
      </c>
      <c r="AH162" s="73">
        <f t="shared" si="113"/>
        <v>0</v>
      </c>
      <c r="AI162" s="73">
        <f t="shared" si="120"/>
        <v>0</v>
      </c>
      <c r="AJ162" s="79">
        <f t="shared" si="123"/>
        <v>0.63589617221553452</v>
      </c>
      <c r="AK162" s="80">
        <f t="shared" si="124"/>
        <v>0.41757954226161931</v>
      </c>
      <c r="AL162" s="73">
        <f t="shared" si="121"/>
        <v>83.123678327691039</v>
      </c>
      <c r="AM162" s="27"/>
      <c r="AO162" s="35">
        <f t="shared" si="114"/>
        <v>389.3043000000003</v>
      </c>
      <c r="AP162" s="36">
        <f t="shared" si="115"/>
        <v>4106.0769903145538</v>
      </c>
    </row>
    <row r="163" spans="1:42" x14ac:dyDescent="0.2">
      <c r="A163" s="31">
        <v>10</v>
      </c>
      <c r="B163" s="31">
        <v>11</v>
      </c>
      <c r="C163" s="31">
        <v>74</v>
      </c>
      <c r="D163" s="31">
        <f t="shared" si="116"/>
        <v>284</v>
      </c>
      <c r="E163" s="72">
        <v>15</v>
      </c>
      <c r="F163" s="73">
        <v>1.8627</v>
      </c>
      <c r="G163" s="73">
        <v>5.6</v>
      </c>
      <c r="H163" s="74">
        <v>1.6</v>
      </c>
      <c r="I163" s="75">
        <f t="shared" si="117"/>
        <v>0.90952746275151153</v>
      </c>
      <c r="J163" s="75">
        <f t="shared" si="118"/>
        <v>1.7053462321157722</v>
      </c>
      <c r="K163" s="76">
        <f t="shared" si="96"/>
        <v>53.333888780056583</v>
      </c>
      <c r="L163" s="77">
        <v>0</v>
      </c>
      <c r="M163" s="31"/>
      <c r="N163" s="31"/>
      <c r="O163" s="75">
        <f t="shared" si="97"/>
        <v>0.15</v>
      </c>
      <c r="P163" s="78">
        <f t="shared" si="98"/>
        <v>0.4</v>
      </c>
      <c r="Q163" s="79">
        <f t="shared" si="99"/>
        <v>1.1747151992681415</v>
      </c>
      <c r="R163" s="72">
        <f t="shared" si="119"/>
        <v>0</v>
      </c>
      <c r="S163" s="79">
        <f t="shared" si="100"/>
        <v>0.01</v>
      </c>
      <c r="T163" s="79">
        <f t="shared" si="110"/>
        <v>1</v>
      </c>
      <c r="U163" s="79">
        <f t="shared" si="101"/>
        <v>0.99</v>
      </c>
      <c r="V163" s="73">
        <f t="shared" si="111"/>
        <v>18.293117550642091</v>
      </c>
      <c r="W163" s="79">
        <f t="shared" si="102"/>
        <v>0.26477731781127922</v>
      </c>
      <c r="X163" s="79">
        <f t="shared" si="103"/>
        <v>0.27132134198266905</v>
      </c>
      <c r="Y163" s="79">
        <f t="shared" si="104"/>
        <v>0.43411414717227048</v>
      </c>
      <c r="Z163" s="79">
        <f t="shared" si="105"/>
        <v>0</v>
      </c>
      <c r="AA163" s="78">
        <f t="shared" si="112"/>
        <v>18.731616689199939</v>
      </c>
      <c r="AB163" s="79">
        <f t="shared" si="106"/>
        <v>0.42132134198266902</v>
      </c>
      <c r="AC163" s="78">
        <f t="shared" si="107"/>
        <v>0.67411414717227047</v>
      </c>
      <c r="AD163" s="79"/>
      <c r="AE163" s="75">
        <f t="shared" si="108"/>
        <v>0.8</v>
      </c>
      <c r="AF163" s="73">
        <f t="shared" si="109"/>
        <v>57.600000000000009</v>
      </c>
      <c r="AG163" s="73">
        <f t="shared" si="122"/>
        <v>83.797792474863314</v>
      </c>
      <c r="AH163" s="73">
        <f t="shared" si="113"/>
        <v>0</v>
      </c>
      <c r="AI163" s="73">
        <f t="shared" si="120"/>
        <v>0</v>
      </c>
      <c r="AJ163" s="79">
        <f t="shared" si="123"/>
        <v>0.62787226598205526</v>
      </c>
      <c r="AK163" s="80">
        <f t="shared" si="124"/>
        <v>0.36550218187997735</v>
      </c>
      <c r="AL163" s="73">
        <f t="shared" si="121"/>
        <v>83.708481818698999</v>
      </c>
      <c r="AM163" s="27"/>
      <c r="AO163" s="35">
        <f t="shared" si="114"/>
        <v>391.16700000000031</v>
      </c>
      <c r="AP163" s="36">
        <f t="shared" si="115"/>
        <v>4159.4108790946102</v>
      </c>
    </row>
    <row r="164" spans="1:42" x14ac:dyDescent="0.2">
      <c r="A164" s="31">
        <v>10</v>
      </c>
      <c r="B164" s="31">
        <v>12</v>
      </c>
      <c r="C164" s="31">
        <v>74</v>
      </c>
      <c r="D164" s="31">
        <f t="shared" si="116"/>
        <v>285</v>
      </c>
      <c r="E164" s="72">
        <v>17.8</v>
      </c>
      <c r="F164" s="73">
        <v>1.5966</v>
      </c>
      <c r="G164" s="73">
        <v>1.1000000000000001</v>
      </c>
      <c r="H164" s="74">
        <v>2.4</v>
      </c>
      <c r="I164" s="75">
        <f t="shared" si="117"/>
        <v>0.66146361352234562</v>
      </c>
      <c r="J164" s="75">
        <f t="shared" si="118"/>
        <v>2.038176335166181</v>
      </c>
      <c r="K164" s="76">
        <f t="shared" si="96"/>
        <v>32.453699030335066</v>
      </c>
      <c r="L164" s="77">
        <v>0</v>
      </c>
      <c r="M164" s="31"/>
      <c r="N164" s="31"/>
      <c r="O164" s="75">
        <f t="shared" si="97"/>
        <v>0.15</v>
      </c>
      <c r="P164" s="78">
        <f t="shared" si="98"/>
        <v>0.4</v>
      </c>
      <c r="Q164" s="79">
        <f t="shared" si="99"/>
        <v>1.2151139443469694</v>
      </c>
      <c r="R164" s="72">
        <f t="shared" si="119"/>
        <v>0</v>
      </c>
      <c r="S164" s="79">
        <f t="shared" si="100"/>
        <v>0.01</v>
      </c>
      <c r="T164" s="79">
        <f t="shared" si="110"/>
        <v>1</v>
      </c>
      <c r="U164" s="79">
        <f t="shared" si="101"/>
        <v>0.99</v>
      </c>
      <c r="V164" s="73">
        <f t="shared" si="111"/>
        <v>18.731616689199939</v>
      </c>
      <c r="W164" s="79">
        <f t="shared" si="102"/>
        <v>0.23345595077143294</v>
      </c>
      <c r="X164" s="79">
        <f t="shared" si="103"/>
        <v>0.24865718855743288</v>
      </c>
      <c r="Y164" s="79">
        <f t="shared" si="104"/>
        <v>0.59677725253783886</v>
      </c>
      <c r="Z164" s="79">
        <f t="shared" si="105"/>
        <v>0</v>
      </c>
      <c r="AA164" s="78">
        <f t="shared" si="112"/>
        <v>19.334421994793715</v>
      </c>
      <c r="AB164" s="79">
        <f t="shared" si="106"/>
        <v>0.39865718855743287</v>
      </c>
      <c r="AC164" s="78">
        <f t="shared" si="107"/>
        <v>0.95677725253783885</v>
      </c>
      <c r="AD164" s="79"/>
      <c r="AE164" s="75">
        <f t="shared" si="108"/>
        <v>0.8</v>
      </c>
      <c r="AF164" s="73">
        <f t="shared" si="109"/>
        <v>57.600000000000009</v>
      </c>
      <c r="AG164" s="73">
        <f t="shared" si="122"/>
        <v>84.665259071236832</v>
      </c>
      <c r="AH164" s="73">
        <f t="shared" si="113"/>
        <v>0</v>
      </c>
      <c r="AI164" s="73">
        <f t="shared" si="120"/>
        <v>0</v>
      </c>
      <c r="AJ164" s="79">
        <f t="shared" si="123"/>
        <v>0.6155502972835678</v>
      </c>
      <c r="AK164" s="80">
        <f t="shared" si="124"/>
        <v>0.34098973314996806</v>
      </c>
      <c r="AL164" s="73">
        <f t="shared" si="121"/>
        <v>84.526857178258922</v>
      </c>
      <c r="AM164" s="27"/>
      <c r="AO164" s="35">
        <f t="shared" si="114"/>
        <v>392.76360000000034</v>
      </c>
      <c r="AP164" s="36">
        <f t="shared" si="115"/>
        <v>4191.8645781249452</v>
      </c>
    </row>
    <row r="165" spans="1:42" x14ac:dyDescent="0.2">
      <c r="A165" s="31">
        <v>10</v>
      </c>
      <c r="B165" s="31">
        <v>13</v>
      </c>
      <c r="C165" s="31">
        <v>74</v>
      </c>
      <c r="D165" s="31">
        <f t="shared" si="116"/>
        <v>286</v>
      </c>
      <c r="E165" s="72">
        <v>18.899999999999999</v>
      </c>
      <c r="F165" s="73">
        <v>2.7497000000000003</v>
      </c>
      <c r="G165" s="73">
        <v>0.6</v>
      </c>
      <c r="H165" s="74">
        <v>3.1</v>
      </c>
      <c r="I165" s="75">
        <f t="shared" si="117"/>
        <v>0.63799196508805101</v>
      </c>
      <c r="J165" s="75">
        <f t="shared" si="118"/>
        <v>2.1837218414652266</v>
      </c>
      <c r="K165" s="76">
        <f t="shared" si="96"/>
        <v>29.215807296224742</v>
      </c>
      <c r="L165" s="77">
        <v>0</v>
      </c>
      <c r="M165" s="31"/>
      <c r="N165" s="31"/>
      <c r="O165" s="75">
        <f t="shared" si="97"/>
        <v>0.15</v>
      </c>
      <c r="P165" s="78">
        <f t="shared" si="98"/>
        <v>0.4</v>
      </c>
      <c r="Q165" s="79">
        <f t="shared" si="99"/>
        <v>1.244870626917824</v>
      </c>
      <c r="R165" s="72">
        <f t="shared" si="119"/>
        <v>0</v>
      </c>
      <c r="S165" s="79">
        <f t="shared" si="100"/>
        <v>0.01</v>
      </c>
      <c r="T165" s="79">
        <f t="shared" si="110"/>
        <v>1</v>
      </c>
      <c r="U165" s="79">
        <f t="shared" si="101"/>
        <v>0.99</v>
      </c>
      <c r="V165" s="73">
        <f t="shared" si="111"/>
        <v>19.334421994793715</v>
      </c>
      <c r="W165" s="79">
        <f t="shared" si="102"/>
        <v>0.19039842894330608</v>
      </c>
      <c r="X165" s="79">
        <f t="shared" si="103"/>
        <v>0.20846164726132632</v>
      </c>
      <c r="Y165" s="79">
        <f t="shared" si="104"/>
        <v>0.64623110651011162</v>
      </c>
      <c r="Z165" s="79">
        <f t="shared" si="105"/>
        <v>0</v>
      </c>
      <c r="AA165" s="78">
        <f t="shared" si="112"/>
        <v>19.987180688238272</v>
      </c>
      <c r="AB165" s="79">
        <f t="shared" si="106"/>
        <v>0.35846164726132634</v>
      </c>
      <c r="AC165" s="78">
        <f t="shared" si="107"/>
        <v>1.1112311065101117</v>
      </c>
      <c r="AD165" s="79"/>
      <c r="AE165" s="75">
        <f t="shared" si="108"/>
        <v>0.8</v>
      </c>
      <c r="AF165" s="73">
        <f t="shared" si="109"/>
        <v>57.600000000000009</v>
      </c>
      <c r="AG165" s="73">
        <f t="shared" si="122"/>
        <v>85.63808828476904</v>
      </c>
      <c r="AH165" s="73">
        <f t="shared" si="113"/>
        <v>0</v>
      </c>
      <c r="AI165" s="73">
        <f t="shared" si="120"/>
        <v>0</v>
      </c>
      <c r="AJ165" s="79">
        <f t="shared" si="123"/>
        <v>0.60173170050043989</v>
      </c>
      <c r="AK165" s="80">
        <f t="shared" si="124"/>
        <v>0.29872140233639233</v>
      </c>
      <c r="AL165" s="73">
        <f t="shared" si="121"/>
        <v>85.452893525501736</v>
      </c>
      <c r="AM165" s="27"/>
      <c r="AO165" s="35">
        <f t="shared" si="114"/>
        <v>395.51330000000036</v>
      </c>
      <c r="AP165" s="36">
        <f t="shared" si="115"/>
        <v>4221.0803854211699</v>
      </c>
    </row>
    <row r="166" spans="1:42" x14ac:dyDescent="0.2">
      <c r="A166" s="31">
        <v>10</v>
      </c>
      <c r="B166" s="31">
        <v>14</v>
      </c>
      <c r="C166" s="31">
        <v>74</v>
      </c>
      <c r="D166" s="31">
        <f t="shared" si="116"/>
        <v>287</v>
      </c>
      <c r="E166" s="72">
        <v>18.3</v>
      </c>
      <c r="F166" s="73">
        <v>1.5079</v>
      </c>
      <c r="G166" s="73">
        <v>-0.6</v>
      </c>
      <c r="H166" s="74">
        <v>2.5</v>
      </c>
      <c r="I166" s="75">
        <f t="shared" si="117"/>
        <v>0.58463787619877605</v>
      </c>
      <c r="J166" s="75">
        <f t="shared" si="118"/>
        <v>2.1032450848446573</v>
      </c>
      <c r="K166" s="76">
        <f t="shared" si="96"/>
        <v>27.796944845443754</v>
      </c>
      <c r="L166" s="77">
        <v>0</v>
      </c>
      <c r="M166" s="31"/>
      <c r="N166" s="31"/>
      <c r="O166" s="75">
        <f t="shared" si="97"/>
        <v>0.15</v>
      </c>
      <c r="P166" s="78">
        <f t="shared" si="98"/>
        <v>0.4</v>
      </c>
      <c r="Q166" s="79">
        <f t="shared" si="99"/>
        <v>1.2235464173633099</v>
      </c>
      <c r="R166" s="72">
        <f t="shared" si="119"/>
        <v>0</v>
      </c>
      <c r="S166" s="79">
        <f t="shared" si="100"/>
        <v>0.01</v>
      </c>
      <c r="T166" s="79">
        <f t="shared" si="110"/>
        <v>1</v>
      </c>
      <c r="U166" s="79">
        <f t="shared" si="101"/>
        <v>0.99</v>
      </c>
      <c r="V166" s="73">
        <f t="shared" si="111"/>
        <v>19.987180688238272</v>
      </c>
      <c r="W166" s="79">
        <f t="shared" si="102"/>
        <v>0.14377280798298056</v>
      </c>
      <c r="X166" s="79">
        <f t="shared" si="103"/>
        <v>0.15434678292439188</v>
      </c>
      <c r="Y166" s="79">
        <f t="shared" si="104"/>
        <v>0.3858669573109797</v>
      </c>
      <c r="Z166" s="79">
        <f t="shared" si="105"/>
        <v>0</v>
      </c>
      <c r="AA166" s="78">
        <f t="shared" si="112"/>
        <v>20.376945291582697</v>
      </c>
      <c r="AB166" s="79">
        <f t="shared" si="106"/>
        <v>0.30434678292439188</v>
      </c>
      <c r="AC166" s="78">
        <f t="shared" si="107"/>
        <v>0.76086695731097964</v>
      </c>
      <c r="AD166" s="79"/>
      <c r="AE166" s="75">
        <f t="shared" si="108"/>
        <v>0.8</v>
      </c>
      <c r="AF166" s="73">
        <f t="shared" si="109"/>
        <v>57.600000000000009</v>
      </c>
      <c r="AG166" s="73">
        <f t="shared" si="122"/>
        <v>86.213760482812717</v>
      </c>
      <c r="AH166" s="73">
        <f t="shared" si="113"/>
        <v>0</v>
      </c>
      <c r="AI166" s="73">
        <f t="shared" si="120"/>
        <v>0</v>
      </c>
      <c r="AJ166" s="79">
        <f t="shared" si="123"/>
        <v>0.59355453859641039</v>
      </c>
      <c r="AK166" s="80">
        <f t="shared" si="124"/>
        <v>0.24337996371385345</v>
      </c>
      <c r="AL166" s="73">
        <f t="shared" si="121"/>
        <v>86.061343434786366</v>
      </c>
      <c r="AM166" s="27"/>
      <c r="AO166" s="35">
        <f t="shared" si="114"/>
        <v>397.02120000000036</v>
      </c>
      <c r="AP166" s="36">
        <f t="shared" si="115"/>
        <v>4248.8773302666141</v>
      </c>
    </row>
    <row r="167" spans="1:42" x14ac:dyDescent="0.2">
      <c r="A167" s="31">
        <v>10</v>
      </c>
      <c r="B167" s="31">
        <v>15</v>
      </c>
      <c r="C167" s="31">
        <v>74</v>
      </c>
      <c r="D167" s="31">
        <f t="shared" si="116"/>
        <v>288</v>
      </c>
      <c r="E167" s="72">
        <v>20.6</v>
      </c>
      <c r="F167" s="73">
        <v>1.774</v>
      </c>
      <c r="G167" s="73">
        <v>-1.7</v>
      </c>
      <c r="H167" s="74">
        <v>2.9</v>
      </c>
      <c r="I167" s="75">
        <f t="shared" si="117"/>
        <v>0.53923734716108329</v>
      </c>
      <c r="J167" s="75">
        <f t="shared" si="118"/>
        <v>2.4265523121060211</v>
      </c>
      <c r="K167" s="76">
        <f t="shared" si="96"/>
        <v>22.22236646087698</v>
      </c>
      <c r="L167" s="77">
        <v>0</v>
      </c>
      <c r="M167" s="31"/>
      <c r="N167" s="31"/>
      <c r="O167" s="75">
        <f t="shared" si="97"/>
        <v>0.15</v>
      </c>
      <c r="P167" s="78">
        <f t="shared" si="98"/>
        <v>0.4</v>
      </c>
      <c r="Q167" s="79">
        <f t="shared" si="99"/>
        <v>1.2409633434720388</v>
      </c>
      <c r="R167" s="72">
        <f t="shared" si="119"/>
        <v>0</v>
      </c>
      <c r="S167" s="79">
        <f t="shared" si="100"/>
        <v>0.01</v>
      </c>
      <c r="T167" s="79">
        <f t="shared" si="110"/>
        <v>1</v>
      </c>
      <c r="U167" s="79">
        <f t="shared" si="101"/>
        <v>0.99</v>
      </c>
      <c r="V167" s="73">
        <f t="shared" si="111"/>
        <v>20.376945291582697</v>
      </c>
      <c r="W167" s="79">
        <f t="shared" si="102"/>
        <v>0.11593247917266451</v>
      </c>
      <c r="X167" s="79">
        <f t="shared" si="103"/>
        <v>0.12647808509521261</v>
      </c>
      <c r="Y167" s="79">
        <f t="shared" si="104"/>
        <v>0.36678644677611655</v>
      </c>
      <c r="Z167" s="79">
        <f t="shared" si="105"/>
        <v>0</v>
      </c>
      <c r="AA167" s="78">
        <f t="shared" si="112"/>
        <v>20.747436651962612</v>
      </c>
      <c r="AB167" s="79">
        <f t="shared" si="106"/>
        <v>0.2764780850952126</v>
      </c>
      <c r="AC167" s="78">
        <f t="shared" si="107"/>
        <v>0.80178644677611655</v>
      </c>
      <c r="AD167" s="79"/>
      <c r="AE167" s="75">
        <f t="shared" si="108"/>
        <v>0.8</v>
      </c>
      <c r="AF167" s="73">
        <f t="shared" si="109"/>
        <v>57.600000000000009</v>
      </c>
      <c r="AG167" s="73">
        <f t="shared" si="122"/>
        <v>86.863129881562486</v>
      </c>
      <c r="AH167" s="73">
        <f t="shared" si="113"/>
        <v>0</v>
      </c>
      <c r="AI167" s="73">
        <f t="shared" si="120"/>
        <v>0</v>
      </c>
      <c r="AJ167" s="79">
        <f t="shared" si="123"/>
        <v>0.58433054145507834</v>
      </c>
      <c r="AK167" s="80">
        <f t="shared" si="124"/>
        <v>0.21412766631347435</v>
      </c>
      <c r="AL167" s="73">
        <f t="shared" si="121"/>
        <v>86.682313667095443</v>
      </c>
      <c r="AM167" s="27"/>
      <c r="AO167" s="35">
        <f t="shared" si="114"/>
        <v>398.79520000000036</v>
      </c>
      <c r="AP167" s="36">
        <f t="shared" si="115"/>
        <v>4271.0996967274914</v>
      </c>
    </row>
    <row r="168" spans="1:42" x14ac:dyDescent="0.2">
      <c r="A168" s="31">
        <v>10</v>
      </c>
      <c r="B168" s="31">
        <v>16</v>
      </c>
      <c r="C168" s="31">
        <v>74</v>
      </c>
      <c r="D168" s="31">
        <f t="shared" si="116"/>
        <v>289</v>
      </c>
      <c r="E168" s="72">
        <v>23.3</v>
      </c>
      <c r="F168" s="73">
        <v>1.4192</v>
      </c>
      <c r="G168" s="73">
        <v>-1.7</v>
      </c>
      <c r="H168" s="74">
        <v>2.7</v>
      </c>
      <c r="I168" s="75">
        <f t="shared" si="117"/>
        <v>0.53923734716108329</v>
      </c>
      <c r="J168" s="75">
        <f t="shared" si="118"/>
        <v>2.8608211296876744</v>
      </c>
      <c r="K168" s="76">
        <f t="shared" si="96"/>
        <v>18.849040982158634</v>
      </c>
      <c r="L168" s="77">
        <v>0</v>
      </c>
      <c r="M168" s="31"/>
      <c r="N168" s="31"/>
      <c r="O168" s="75">
        <f t="shared" si="97"/>
        <v>0.15</v>
      </c>
      <c r="P168" s="78">
        <f t="shared" si="98"/>
        <v>0.4</v>
      </c>
      <c r="Q168" s="79">
        <f t="shared" si="99"/>
        <v>1.2413569993679143</v>
      </c>
      <c r="R168" s="72">
        <f t="shared" si="119"/>
        <v>0</v>
      </c>
      <c r="S168" s="79">
        <f t="shared" si="100"/>
        <v>0.01</v>
      </c>
      <c r="T168" s="79">
        <f t="shared" si="110"/>
        <v>1</v>
      </c>
      <c r="U168" s="79">
        <f t="shared" si="101"/>
        <v>0.99</v>
      </c>
      <c r="V168" s="73">
        <f t="shared" si="111"/>
        <v>20.747436651962612</v>
      </c>
      <c r="W168" s="79">
        <f t="shared" si="102"/>
        <v>8.9468810574099125E-2</v>
      </c>
      <c r="X168" s="79">
        <f t="shared" si="103"/>
        <v>9.7642412645165155E-2</v>
      </c>
      <c r="Y168" s="79">
        <f t="shared" si="104"/>
        <v>0.26363451414194594</v>
      </c>
      <c r="Z168" s="79">
        <f t="shared" si="105"/>
        <v>0</v>
      </c>
      <c r="AA168" s="78">
        <f t="shared" si="112"/>
        <v>21.013734140994881</v>
      </c>
      <c r="AB168" s="79">
        <f t="shared" si="106"/>
        <v>0.24764241264516515</v>
      </c>
      <c r="AC168" s="78">
        <f t="shared" si="107"/>
        <v>0.66863451414194597</v>
      </c>
      <c r="AD168" s="79"/>
      <c r="AE168" s="75">
        <f t="shared" si="108"/>
        <v>0.8</v>
      </c>
      <c r="AF168" s="73">
        <f t="shared" si="109"/>
        <v>57.600000000000009</v>
      </c>
      <c r="AG168" s="73">
        <f t="shared" si="122"/>
        <v>87.350948181237385</v>
      </c>
      <c r="AH168" s="73">
        <f t="shared" si="113"/>
        <v>0</v>
      </c>
      <c r="AI168" s="73">
        <f t="shared" si="120"/>
        <v>0</v>
      </c>
      <c r="AJ168" s="79">
        <f t="shared" si="123"/>
        <v>0.57740130424378722</v>
      </c>
      <c r="AK168" s="80">
        <f t="shared" si="124"/>
        <v>0.18425260828173323</v>
      </c>
      <c r="AL168" s="73">
        <f t="shared" si="121"/>
        <v>87.179795709456116</v>
      </c>
      <c r="AM168" s="27"/>
      <c r="AO168" s="35">
        <f t="shared" si="114"/>
        <v>400.21440000000035</v>
      </c>
      <c r="AP168" s="36">
        <f t="shared" si="115"/>
        <v>4289.9487377096502</v>
      </c>
    </row>
    <row r="169" spans="1:42" x14ac:dyDescent="0.2">
      <c r="A169" s="31">
        <v>10</v>
      </c>
      <c r="B169" s="31">
        <v>17</v>
      </c>
      <c r="C169" s="31">
        <v>74</v>
      </c>
      <c r="D169" s="31">
        <f t="shared" si="116"/>
        <v>290</v>
      </c>
      <c r="E169" s="72">
        <v>23.3</v>
      </c>
      <c r="F169" s="73">
        <v>1.6853</v>
      </c>
      <c r="G169" s="73">
        <v>-3.3</v>
      </c>
      <c r="H169" s="74">
        <v>3.1</v>
      </c>
      <c r="I169" s="75">
        <f t="shared" si="117"/>
        <v>0.47876903107295277</v>
      </c>
      <c r="J169" s="75">
        <f t="shared" si="118"/>
        <v>2.8608211296876744</v>
      </c>
      <c r="K169" s="76">
        <f t="shared" si="96"/>
        <v>16.735371048004723</v>
      </c>
      <c r="L169" s="77">
        <v>0</v>
      </c>
      <c r="M169" s="31"/>
      <c r="N169" s="31"/>
      <c r="O169" s="75">
        <f t="shared" si="97"/>
        <v>0.15</v>
      </c>
      <c r="P169" s="78">
        <f t="shared" si="98"/>
        <v>0.4</v>
      </c>
      <c r="Q169" s="79">
        <f t="shared" si="99"/>
        <v>1.2512102702609331</v>
      </c>
      <c r="R169" s="72">
        <f t="shared" si="119"/>
        <v>0</v>
      </c>
      <c r="S169" s="79">
        <f t="shared" si="100"/>
        <v>0.01</v>
      </c>
      <c r="T169" s="79">
        <f t="shared" si="110"/>
        <v>1</v>
      </c>
      <c r="U169" s="79">
        <f t="shared" si="101"/>
        <v>0.99</v>
      </c>
      <c r="V169" s="73">
        <f t="shared" si="111"/>
        <v>21.013734140994881</v>
      </c>
      <c r="W169" s="79">
        <f t="shared" si="102"/>
        <v>7.0447561357508501E-2</v>
      </c>
      <c r="X169" s="79">
        <f t="shared" si="103"/>
        <v>7.7577578081725607E-2</v>
      </c>
      <c r="Y169" s="79">
        <f t="shared" si="104"/>
        <v>0.24049049205334938</v>
      </c>
      <c r="Z169" s="79">
        <f t="shared" si="105"/>
        <v>0</v>
      </c>
      <c r="AA169" s="78">
        <f t="shared" si="112"/>
        <v>21.256653829937658</v>
      </c>
      <c r="AB169" s="79">
        <f t="shared" si="106"/>
        <v>0.2275775780817256</v>
      </c>
      <c r="AC169" s="78">
        <f t="shared" si="107"/>
        <v>0.70549049205334935</v>
      </c>
      <c r="AD169" s="79"/>
      <c r="AE169" s="75">
        <f t="shared" si="108"/>
        <v>0.8</v>
      </c>
      <c r="AF169" s="73">
        <f t="shared" si="109"/>
        <v>57.600000000000009</v>
      </c>
      <c r="AG169" s="73">
        <f t="shared" si="122"/>
        <v>87.885286201509459</v>
      </c>
      <c r="AH169" s="73">
        <f t="shared" si="113"/>
        <v>0</v>
      </c>
      <c r="AI169" s="73">
        <f t="shared" si="120"/>
        <v>0</v>
      </c>
      <c r="AJ169" s="79">
        <f t="shared" si="123"/>
        <v>0.56981127554674071</v>
      </c>
      <c r="AK169" s="80">
        <f t="shared" si="124"/>
        <v>0.16304926941373671</v>
      </c>
      <c r="AL169" s="73">
        <f t="shared" si="121"/>
        <v>87.685248444638702</v>
      </c>
      <c r="AM169" s="27"/>
      <c r="AO169" s="35">
        <f t="shared" si="114"/>
        <v>401.89970000000034</v>
      </c>
      <c r="AP169" s="36">
        <f t="shared" si="115"/>
        <v>4306.6841087576549</v>
      </c>
    </row>
    <row r="170" spans="1:42" x14ac:dyDescent="0.2">
      <c r="A170" s="31">
        <v>10</v>
      </c>
      <c r="B170" s="31">
        <v>18</v>
      </c>
      <c r="C170" s="31">
        <v>74</v>
      </c>
      <c r="D170" s="31">
        <f t="shared" si="116"/>
        <v>291</v>
      </c>
      <c r="E170" s="72">
        <v>23.3</v>
      </c>
      <c r="F170" s="73">
        <v>2.3062</v>
      </c>
      <c r="G170" s="73">
        <v>-5</v>
      </c>
      <c r="H170" s="74">
        <v>3.8</v>
      </c>
      <c r="I170" s="75">
        <f t="shared" si="117"/>
        <v>0.42117649202727186</v>
      </c>
      <c r="J170" s="75">
        <f t="shared" si="118"/>
        <v>2.8608211296876744</v>
      </c>
      <c r="K170" s="76">
        <f t="shared" si="96"/>
        <v>14.722223897767881</v>
      </c>
      <c r="L170" s="77">
        <v>0</v>
      </c>
      <c r="M170" s="31"/>
      <c r="N170" s="31"/>
      <c r="O170" s="75">
        <f t="shared" si="97"/>
        <v>0.15</v>
      </c>
      <c r="P170" s="78">
        <f t="shared" si="98"/>
        <v>0.4</v>
      </c>
      <c r="Q170" s="79">
        <f t="shared" si="99"/>
        <v>1.2678224440521615</v>
      </c>
      <c r="R170" s="72">
        <f t="shared" si="119"/>
        <v>0</v>
      </c>
      <c r="S170" s="79">
        <f t="shared" si="100"/>
        <v>0.01</v>
      </c>
      <c r="T170" s="79">
        <f t="shared" si="110"/>
        <v>1</v>
      </c>
      <c r="U170" s="79">
        <f t="shared" si="101"/>
        <v>0.99</v>
      </c>
      <c r="V170" s="73">
        <f t="shared" si="111"/>
        <v>21.256653829937658</v>
      </c>
      <c r="W170" s="79">
        <f t="shared" si="102"/>
        <v>5.3096155004452986E-2</v>
      </c>
      <c r="X170" s="79">
        <f t="shared" si="103"/>
        <v>5.9352073756850046E-2</v>
      </c>
      <c r="Y170" s="79">
        <f t="shared" si="104"/>
        <v>0.22553788027603017</v>
      </c>
      <c r="Z170" s="79">
        <f t="shared" si="105"/>
        <v>0</v>
      </c>
      <c r="AA170" s="78">
        <f t="shared" si="112"/>
        <v>21.484469870620519</v>
      </c>
      <c r="AB170" s="79">
        <f t="shared" si="106"/>
        <v>0.20935207375685005</v>
      </c>
      <c r="AC170" s="78">
        <f t="shared" si="107"/>
        <v>0.79553788027603012</v>
      </c>
      <c r="AD170" s="79"/>
      <c r="AE170" s="75">
        <f t="shared" si="108"/>
        <v>0.8</v>
      </c>
      <c r="AF170" s="73">
        <f t="shared" si="109"/>
        <v>57.600000000000009</v>
      </c>
      <c r="AG170" s="73">
        <f t="shared" si="122"/>
        <v>88.480786324914732</v>
      </c>
      <c r="AH170" s="73">
        <f t="shared" si="113"/>
        <v>0</v>
      </c>
      <c r="AI170" s="73">
        <f t="shared" si="120"/>
        <v>0</v>
      </c>
      <c r="AJ170" s="79">
        <f t="shared" si="123"/>
        <v>0.56135246697564312</v>
      </c>
      <c r="AK170" s="80">
        <f t="shared" si="124"/>
        <v>0.1435549438031965</v>
      </c>
      <c r="AL170" s="73">
        <f t="shared" si="121"/>
        <v>88.230757231090848</v>
      </c>
      <c r="AM170" s="27"/>
      <c r="AO170" s="35">
        <f t="shared" si="114"/>
        <v>404.20590000000033</v>
      </c>
      <c r="AP170" s="36">
        <f t="shared" si="115"/>
        <v>4321.4063326554224</v>
      </c>
    </row>
    <row r="171" spans="1:42" x14ac:dyDescent="0.2">
      <c r="A171" s="31">
        <v>10</v>
      </c>
      <c r="B171" s="31">
        <v>19</v>
      </c>
      <c r="C171" s="31">
        <v>74</v>
      </c>
      <c r="D171" s="31">
        <f t="shared" si="116"/>
        <v>292</v>
      </c>
      <c r="E171" s="72">
        <v>23.3</v>
      </c>
      <c r="F171" s="73">
        <v>1.6853</v>
      </c>
      <c r="G171" s="73">
        <v>-3.3</v>
      </c>
      <c r="H171" s="74">
        <v>3.2</v>
      </c>
      <c r="I171" s="75">
        <f t="shared" si="117"/>
        <v>0.47876903107295277</v>
      </c>
      <c r="J171" s="75">
        <f t="shared" si="118"/>
        <v>2.8608211296876744</v>
      </c>
      <c r="K171" s="76">
        <f t="shared" si="96"/>
        <v>16.735371048004723</v>
      </c>
      <c r="L171" s="77">
        <v>0</v>
      </c>
      <c r="M171" s="31"/>
      <c r="N171" s="31"/>
      <c r="O171" s="75">
        <f t="shared" si="97"/>
        <v>0.15</v>
      </c>
      <c r="P171" s="78">
        <f t="shared" si="98"/>
        <v>0.4</v>
      </c>
      <c r="Q171" s="79">
        <f t="shared" si="99"/>
        <v>1.2512102702609331</v>
      </c>
      <c r="R171" s="72">
        <f t="shared" si="119"/>
        <v>0</v>
      </c>
      <c r="S171" s="79">
        <f t="shared" si="100"/>
        <v>0.01</v>
      </c>
      <c r="T171" s="79">
        <f t="shared" si="110"/>
        <v>1</v>
      </c>
      <c r="U171" s="79">
        <f t="shared" si="101"/>
        <v>0.99</v>
      </c>
      <c r="V171" s="73">
        <f t="shared" si="111"/>
        <v>21.484469870620519</v>
      </c>
      <c r="W171" s="79">
        <f t="shared" si="102"/>
        <v>3.6823580669962955E-2</v>
      </c>
      <c r="X171" s="79">
        <f t="shared" si="103"/>
        <v>4.0550505221545179E-2</v>
      </c>
      <c r="Y171" s="79">
        <f t="shared" si="104"/>
        <v>0.12976161670894457</v>
      </c>
      <c r="Z171" s="79">
        <f t="shared" si="105"/>
        <v>0</v>
      </c>
      <c r="AA171" s="78">
        <f t="shared" si="112"/>
        <v>21.615542210730563</v>
      </c>
      <c r="AB171" s="79">
        <f t="shared" si="106"/>
        <v>0.19055050522154518</v>
      </c>
      <c r="AC171" s="78">
        <f t="shared" si="107"/>
        <v>0.60976161670894458</v>
      </c>
      <c r="AD171" s="79"/>
      <c r="AE171" s="75">
        <f t="shared" si="108"/>
        <v>0.8</v>
      </c>
      <c r="AF171" s="73">
        <f t="shared" si="109"/>
        <v>57.600000000000009</v>
      </c>
      <c r="AG171" s="73">
        <f t="shared" si="122"/>
        <v>88.8405188477998</v>
      </c>
      <c r="AH171" s="73">
        <f t="shared" si="113"/>
        <v>0</v>
      </c>
      <c r="AI171" s="73">
        <f t="shared" si="120"/>
        <v>0</v>
      </c>
      <c r="AJ171" s="79">
        <f t="shared" si="123"/>
        <v>0.5562426300028438</v>
      </c>
      <c r="AK171" s="80">
        <f t="shared" si="124"/>
        <v>0.12398689972197174</v>
      </c>
      <c r="AL171" s="73">
        <f t="shared" si="121"/>
        <v>88.627515310201161</v>
      </c>
      <c r="AM171" s="27"/>
      <c r="AO171" s="35">
        <f t="shared" si="114"/>
        <v>405.89120000000031</v>
      </c>
      <c r="AP171" s="36">
        <f t="shared" si="115"/>
        <v>4338.1417037034271</v>
      </c>
    </row>
    <row r="172" spans="1:42" x14ac:dyDescent="0.2">
      <c r="A172" s="31">
        <v>10</v>
      </c>
      <c r="B172" s="31">
        <v>20</v>
      </c>
      <c r="C172" s="31">
        <v>74</v>
      </c>
      <c r="D172" s="31">
        <f t="shared" si="116"/>
        <v>293</v>
      </c>
      <c r="E172" s="72">
        <v>24.4</v>
      </c>
      <c r="F172" s="73">
        <v>3.1932</v>
      </c>
      <c r="G172" s="73">
        <v>-0.6</v>
      </c>
      <c r="H172" s="74">
        <v>4.0999999999999996</v>
      </c>
      <c r="I172" s="75">
        <f t="shared" si="117"/>
        <v>0.58463787619877605</v>
      </c>
      <c r="J172" s="75">
        <f t="shared" si="118"/>
        <v>3.0563126530167612</v>
      </c>
      <c r="K172" s="76">
        <f t="shared" si="96"/>
        <v>19.128863521920898</v>
      </c>
      <c r="L172" s="77">
        <v>0.7619999999999999</v>
      </c>
      <c r="M172" s="31"/>
      <c r="N172" s="31"/>
      <c r="O172" s="75">
        <f t="shared" si="97"/>
        <v>0.15</v>
      </c>
      <c r="P172" s="78">
        <f t="shared" si="98"/>
        <v>0.4</v>
      </c>
      <c r="Q172" s="79">
        <f t="shared" si="99"/>
        <v>1.275638414106731</v>
      </c>
      <c r="R172" s="72">
        <f t="shared" si="119"/>
        <v>0</v>
      </c>
      <c r="S172" s="79">
        <f t="shared" si="100"/>
        <v>0.01</v>
      </c>
      <c r="T172" s="79">
        <f t="shared" si="110"/>
        <v>1</v>
      </c>
      <c r="U172" s="79">
        <f t="shared" si="101"/>
        <v>0.99</v>
      </c>
      <c r="V172" s="73">
        <f t="shared" si="111"/>
        <v>20.853542210730563</v>
      </c>
      <c r="W172" s="79">
        <f t="shared" si="102"/>
        <v>8.1889842090674084E-2</v>
      </c>
      <c r="X172" s="79">
        <f t="shared" si="103"/>
        <v>9.2178351982397003E-2</v>
      </c>
      <c r="Y172" s="79">
        <f t="shared" si="104"/>
        <v>0.37793124312782767</v>
      </c>
      <c r="Z172" s="79">
        <f t="shared" si="105"/>
        <v>0</v>
      </c>
      <c r="AA172" s="78">
        <f t="shared" si="112"/>
        <v>21.235290941162713</v>
      </c>
      <c r="AB172" s="79">
        <f t="shared" si="106"/>
        <v>0.24217835198239701</v>
      </c>
      <c r="AC172" s="78">
        <f t="shared" si="107"/>
        <v>0.99293124312782766</v>
      </c>
      <c r="AD172" s="79"/>
      <c r="AE172" s="75">
        <f t="shared" si="108"/>
        <v>0.8</v>
      </c>
      <c r="AF172" s="73">
        <f t="shared" si="109"/>
        <v>57.600000000000009</v>
      </c>
      <c r="AG172" s="73">
        <f t="shared" si="122"/>
        <v>88.858446553328989</v>
      </c>
      <c r="AH172" s="73">
        <f t="shared" si="113"/>
        <v>0</v>
      </c>
      <c r="AI172" s="73">
        <f t="shared" si="120"/>
        <v>0</v>
      </c>
      <c r="AJ172" s="79">
        <f t="shared" si="123"/>
        <v>0.55598797509475872</v>
      </c>
      <c r="AK172" s="80">
        <f t="shared" si="124"/>
        <v>0.17557654824661081</v>
      </c>
      <c r="AL172" s="73">
        <f t="shared" si="121"/>
        <v>88.585379158012259</v>
      </c>
      <c r="AM172" s="27"/>
      <c r="AO172" s="35">
        <f t="shared" si="114"/>
        <v>409.0844000000003</v>
      </c>
      <c r="AP172" s="36">
        <f t="shared" si="115"/>
        <v>4357.2705672253478</v>
      </c>
    </row>
    <row r="173" spans="1:42" x14ac:dyDescent="0.2">
      <c r="A173" s="31">
        <v>10</v>
      </c>
      <c r="B173" s="31">
        <v>21</v>
      </c>
      <c r="C173" s="31">
        <v>74</v>
      </c>
      <c r="D173" s="31">
        <f t="shared" si="116"/>
        <v>294</v>
      </c>
      <c r="E173" s="72">
        <v>4.4000000000000004</v>
      </c>
      <c r="F173" s="73">
        <v>3.1932</v>
      </c>
      <c r="G173" s="73">
        <v>-3.3</v>
      </c>
      <c r="H173" s="74">
        <v>1.6</v>
      </c>
      <c r="I173" s="75">
        <f t="shared" si="117"/>
        <v>0.47876903107295277</v>
      </c>
      <c r="J173" s="75">
        <f t="shared" si="118"/>
        <v>0.83644378261789154</v>
      </c>
      <c r="K173" s="76">
        <f t="shared" si="96"/>
        <v>57.238638271003374</v>
      </c>
      <c r="L173" s="77">
        <v>3.0479999999999996</v>
      </c>
      <c r="M173" s="31"/>
      <c r="N173" s="31"/>
      <c r="O173" s="75">
        <f t="shared" si="97"/>
        <v>0.15</v>
      </c>
      <c r="P173" s="78">
        <f t="shared" si="98"/>
        <v>0.4</v>
      </c>
      <c r="Q173" s="79">
        <f t="shared" si="99"/>
        <v>1.1923512654634196</v>
      </c>
      <c r="R173" s="72">
        <f t="shared" si="119"/>
        <v>0</v>
      </c>
      <c r="S173" s="79">
        <f t="shared" si="100"/>
        <v>0.01</v>
      </c>
      <c r="T173" s="79">
        <f t="shared" si="110"/>
        <v>1</v>
      </c>
      <c r="U173" s="79">
        <f t="shared" si="101"/>
        <v>0.99</v>
      </c>
      <c r="V173" s="73">
        <f t="shared" si="111"/>
        <v>18.187290941162715</v>
      </c>
      <c r="W173" s="79">
        <f t="shared" si="102"/>
        <v>0.27233636134552036</v>
      </c>
      <c r="X173" s="79">
        <f t="shared" si="103"/>
        <v>0.28387015088020628</v>
      </c>
      <c r="Y173" s="79">
        <f t="shared" si="104"/>
        <v>0.45419224140833009</v>
      </c>
      <c r="Z173" s="79">
        <f t="shared" si="105"/>
        <v>0</v>
      </c>
      <c r="AA173" s="78">
        <f t="shared" si="112"/>
        <v>18.646070982989311</v>
      </c>
      <c r="AB173" s="79">
        <f t="shared" si="106"/>
        <v>0.43387015088020631</v>
      </c>
      <c r="AC173" s="78">
        <f t="shared" si="107"/>
        <v>0.69419224140833014</v>
      </c>
      <c r="AD173" s="79"/>
      <c r="AE173" s="75">
        <f t="shared" si="108"/>
        <v>0.8</v>
      </c>
      <c r="AF173" s="73">
        <f t="shared" si="109"/>
        <v>57.600000000000009</v>
      </c>
      <c r="AG173" s="73">
        <f t="shared" si="122"/>
        <v>86.231571399420588</v>
      </c>
      <c r="AH173" s="73">
        <f t="shared" si="113"/>
        <v>0</v>
      </c>
      <c r="AI173" s="73">
        <f t="shared" si="120"/>
        <v>0</v>
      </c>
      <c r="AJ173" s="79">
        <f t="shared" si="123"/>
        <v>0.59330154262186674</v>
      </c>
      <c r="AK173" s="80">
        <f t="shared" si="124"/>
        <v>0.37286538227348631</v>
      </c>
      <c r="AL173" s="73">
        <f t="shared" si="121"/>
        <v>86.133963769649839</v>
      </c>
      <c r="AM173" s="27"/>
      <c r="AO173" s="35">
        <f t="shared" si="114"/>
        <v>412.27760000000029</v>
      </c>
      <c r="AP173" s="36">
        <f t="shared" si="115"/>
        <v>4414.5092054963516</v>
      </c>
    </row>
    <row r="174" spans="1:42" x14ac:dyDescent="0.2">
      <c r="A174" s="31">
        <v>10</v>
      </c>
      <c r="B174" s="31">
        <v>22</v>
      </c>
      <c r="C174" s="31">
        <v>74</v>
      </c>
      <c r="D174" s="31">
        <f t="shared" si="116"/>
        <v>295</v>
      </c>
      <c r="E174" s="72">
        <v>8.3000000000000007</v>
      </c>
      <c r="F174" s="73">
        <v>1.6853</v>
      </c>
      <c r="G174" s="73">
        <v>1.7</v>
      </c>
      <c r="H174" s="74">
        <v>1.3</v>
      </c>
      <c r="I174" s="75">
        <f t="shared" si="117"/>
        <v>0.6906343876068135</v>
      </c>
      <c r="J174" s="75">
        <f t="shared" si="118"/>
        <v>1.0948860433443903</v>
      </c>
      <c r="K174" s="76">
        <f t="shared" ref="K174:K183" si="125">I174/J174*100</f>
        <v>63.078198119799964</v>
      </c>
      <c r="L174" s="77">
        <v>0</v>
      </c>
      <c r="M174" s="31"/>
      <c r="N174" s="31"/>
      <c r="O174" s="75">
        <f t="shared" ref="O174:O183" si="126">IF(D174&lt;$Q$4,$J$4,IF(D174&lt;$Q$5,$J$4+(D174-$Q$4)/$F$5*($J$5-$J$4),IF(D174&lt;$Q$6,$J$5,IF(D174&lt;$Q$7,$J$5+(D174-$Q$6)/$F$7*($J$6-$J$5),$J$4))))</f>
        <v>0.15</v>
      </c>
      <c r="P174" s="78">
        <f t="shared" ref="P174:P183" si="127">MAX(O174/$J$5*$M$5,P173)</f>
        <v>0.4</v>
      </c>
      <c r="Q174" s="79">
        <f t="shared" ref="Q174:Q183" si="128">MAX(1.2+(0.04*(F174*0.9-2)-0.004*(K174-45))*(P174/3)^0.3,O174+0.05)</f>
        <v>1.1499301668677002</v>
      </c>
      <c r="R174" s="72">
        <f t="shared" si="119"/>
        <v>0</v>
      </c>
      <c r="S174" s="79">
        <f t="shared" ref="S174:S183" si="129">MAX(((O174-M$4)/(Q174-M$4))^(1+0.5*P174),0.01)</f>
        <v>0.01</v>
      </c>
      <c r="T174" s="79">
        <f t="shared" si="110"/>
        <v>1</v>
      </c>
      <c r="U174" s="79">
        <f t="shared" ref="U174:U183" si="130">MIN(1-S174,T174)</f>
        <v>0.99</v>
      </c>
      <c r="V174" s="73">
        <f t="shared" si="111"/>
        <v>18.646070982989311</v>
      </c>
      <c r="W174" s="79">
        <f t="shared" ref="W174:W183" si="131">MAX(IF(V174&lt;X$4,1,(X$5-V174)/(X$5-X$4)),0)</f>
        <v>0.23956635835790635</v>
      </c>
      <c r="X174" s="79">
        <f t="shared" ref="X174:X183" si="132">MIN(+W174*(Q174-O174),U174*Q174)</f>
        <v>0.23954962868870855</v>
      </c>
      <c r="Y174" s="79">
        <f t="shared" ref="Y174:Y183" si="133">X174*H174</f>
        <v>0.3114145172953211</v>
      </c>
      <c r="Z174" s="79">
        <f t="shared" ref="Z174:Z183" si="134">MAX(L174+R174-AA173,0)</f>
        <v>0</v>
      </c>
      <c r="AA174" s="78">
        <f t="shared" si="112"/>
        <v>18.960631101469435</v>
      </c>
      <c r="AB174" s="79">
        <f t="shared" ref="AB174:AB183" si="135">O174+X174</f>
        <v>0.38954962868870857</v>
      </c>
      <c r="AC174" s="78">
        <f t="shared" ref="AC174:AC183" si="136">AB174*H174</f>
        <v>0.50641451729532116</v>
      </c>
      <c r="AD174" s="79"/>
      <c r="AE174" s="75">
        <f t="shared" ref="AE174:AE183" si="137">MAX((O174-$J$4)/($J$5-$J$4)*($AF$4-$AF$3)+$AF$3,AE173)</f>
        <v>0.8</v>
      </c>
      <c r="AF174" s="73">
        <f t="shared" ref="AF174:AF183" si="138">MAX(IF(D174&lt;Q$4,AK$3,AK$4)/100*AE174*$AF$5,AF173)</f>
        <v>57.600000000000009</v>
      </c>
      <c r="AG174" s="73">
        <f t="shared" si="122"/>
        <v>86.640378286945165</v>
      </c>
      <c r="AH174" s="73">
        <f t="shared" si="113"/>
        <v>0</v>
      </c>
      <c r="AI174" s="73">
        <f t="shared" si="120"/>
        <v>0</v>
      </c>
      <c r="AJ174" s="79">
        <f t="shared" si="123"/>
        <v>0.58749462660589258</v>
      </c>
      <c r="AK174" s="80">
        <f t="shared" si="124"/>
        <v>0.32767382267959244</v>
      </c>
      <c r="AL174" s="73">
        <f t="shared" si="121"/>
        <v>86.559939739133313</v>
      </c>
      <c r="AM174" s="27"/>
      <c r="AO174" s="35">
        <f t="shared" si="114"/>
        <v>413.96290000000027</v>
      </c>
      <c r="AP174" s="36">
        <f t="shared" si="115"/>
        <v>4477.5874036161513</v>
      </c>
    </row>
    <row r="175" spans="1:42" x14ac:dyDescent="0.2">
      <c r="A175" s="31">
        <v>10</v>
      </c>
      <c r="B175" s="31">
        <v>23</v>
      </c>
      <c r="C175" s="31">
        <v>74</v>
      </c>
      <c r="D175" s="31">
        <f t="shared" si="116"/>
        <v>296</v>
      </c>
      <c r="E175" s="72">
        <v>10</v>
      </c>
      <c r="F175" s="73">
        <v>1.2418</v>
      </c>
      <c r="G175" s="73">
        <v>-2.8</v>
      </c>
      <c r="H175" s="74">
        <v>1.3</v>
      </c>
      <c r="I175" s="75">
        <f t="shared" si="117"/>
        <v>0.49698538445082008</v>
      </c>
      <c r="J175" s="75">
        <f t="shared" si="118"/>
        <v>1.2279626193393784</v>
      </c>
      <c r="K175" s="76">
        <f t="shared" si="125"/>
        <v>40.472354501978991</v>
      </c>
      <c r="L175" s="77">
        <v>0.7619999999999999</v>
      </c>
      <c r="M175" s="31"/>
      <c r="N175" s="31"/>
      <c r="O175" s="75">
        <f t="shared" si="126"/>
        <v>0.15</v>
      </c>
      <c r="P175" s="78">
        <f t="shared" si="127"/>
        <v>0.4</v>
      </c>
      <c r="Q175" s="79">
        <f t="shared" si="128"/>
        <v>1.1906109532014599</v>
      </c>
      <c r="R175" s="72">
        <f t="shared" si="119"/>
        <v>0</v>
      </c>
      <c r="S175" s="79">
        <f t="shared" si="129"/>
        <v>0.01</v>
      </c>
      <c r="T175" s="79">
        <f t="shared" ref="T175:T183" si="139">IF(R175&gt;0,X$3,IF(L175&gt;0,1,T174))</f>
        <v>1</v>
      </c>
      <c r="U175" s="79">
        <f t="shared" si="130"/>
        <v>0.99</v>
      </c>
      <c r="V175" s="73">
        <f t="shared" ref="V175:V183" si="140">MAX(AA174-L175-R175,0)</f>
        <v>18.198631101469434</v>
      </c>
      <c r="W175" s="79">
        <f t="shared" si="131"/>
        <v>0.27152634989504038</v>
      </c>
      <c r="X175" s="79">
        <f t="shared" si="132"/>
        <v>0.28255329378359112</v>
      </c>
      <c r="Y175" s="79">
        <f t="shared" si="133"/>
        <v>0.36731928191866847</v>
      </c>
      <c r="Z175" s="79">
        <f t="shared" si="134"/>
        <v>0</v>
      </c>
      <c r="AA175" s="78">
        <f t="shared" ref="AA175:AA183" si="141">AA174-L175-R175+Y175/U175+Z175</f>
        <v>18.569660679165061</v>
      </c>
      <c r="AB175" s="79">
        <f t="shared" si="135"/>
        <v>0.43255329378359109</v>
      </c>
      <c r="AC175" s="78">
        <f t="shared" si="136"/>
        <v>0.56231928191866842</v>
      </c>
      <c r="AD175" s="79"/>
      <c r="AE175" s="75">
        <f t="shared" si="137"/>
        <v>0.8</v>
      </c>
      <c r="AF175" s="73">
        <f t="shared" si="138"/>
        <v>57.600000000000009</v>
      </c>
      <c r="AG175" s="73">
        <f t="shared" si="122"/>
        <v>86.360259021051974</v>
      </c>
      <c r="AH175" s="73">
        <f t="shared" si="113"/>
        <v>0</v>
      </c>
      <c r="AI175" s="73">
        <f t="shared" si="120"/>
        <v>0</v>
      </c>
      <c r="AJ175" s="79">
        <f t="shared" si="123"/>
        <v>0.5914735934509664</v>
      </c>
      <c r="AK175" s="80">
        <f t="shared" si="124"/>
        <v>0.37127433280123606</v>
      </c>
      <c r="AL175" s="73">
        <f t="shared" si="121"/>
        <v>86.280596371774919</v>
      </c>
      <c r="AM175" s="27"/>
      <c r="AO175" s="35">
        <f t="shared" ref="AO175:AO183" si="142">AO174+F175</f>
        <v>415.20470000000029</v>
      </c>
      <c r="AP175" s="36">
        <f t="shared" ref="AP175:AP183" si="143">AP174+K175</f>
        <v>4518.05975811813</v>
      </c>
    </row>
    <row r="176" spans="1:42" x14ac:dyDescent="0.2">
      <c r="A176" s="31">
        <v>10</v>
      </c>
      <c r="B176" s="31">
        <v>24</v>
      </c>
      <c r="C176" s="31">
        <v>74</v>
      </c>
      <c r="D176" s="31">
        <f t="shared" si="116"/>
        <v>297</v>
      </c>
      <c r="E176" s="72">
        <v>11.7</v>
      </c>
      <c r="F176" s="73">
        <v>2.9270999999999998</v>
      </c>
      <c r="G176" s="73">
        <v>0.6</v>
      </c>
      <c r="H176" s="74">
        <v>1.3</v>
      </c>
      <c r="I176" s="75">
        <f t="shared" si="117"/>
        <v>0.63799196508805101</v>
      </c>
      <c r="J176" s="75">
        <f t="shared" si="118"/>
        <v>1.3750584263039283</v>
      </c>
      <c r="K176" s="76">
        <f t="shared" si="125"/>
        <v>46.397444129187576</v>
      </c>
      <c r="L176" s="77">
        <v>0</v>
      </c>
      <c r="M176" s="31"/>
      <c r="N176" s="31"/>
      <c r="O176" s="75">
        <f t="shared" si="126"/>
        <v>0.15</v>
      </c>
      <c r="P176" s="78">
        <f t="shared" si="127"/>
        <v>0.4</v>
      </c>
      <c r="Q176" s="79">
        <f t="shared" si="128"/>
        <v>1.2108102503381983</v>
      </c>
      <c r="R176" s="72">
        <f t="shared" si="119"/>
        <v>0</v>
      </c>
      <c r="S176" s="79">
        <f t="shared" si="129"/>
        <v>0.01</v>
      </c>
      <c r="T176" s="79">
        <f t="shared" si="139"/>
        <v>1</v>
      </c>
      <c r="U176" s="79">
        <f t="shared" si="130"/>
        <v>0.99</v>
      </c>
      <c r="V176" s="73">
        <f t="shared" si="140"/>
        <v>18.569660679165061</v>
      </c>
      <c r="W176" s="79">
        <f t="shared" si="131"/>
        <v>0.24502423720249564</v>
      </c>
      <c r="X176" s="79">
        <f t="shared" si="132"/>
        <v>0.25992422240570551</v>
      </c>
      <c r="Y176" s="79">
        <f t="shared" si="133"/>
        <v>0.33790148912741719</v>
      </c>
      <c r="Z176" s="79">
        <f t="shared" si="134"/>
        <v>0</v>
      </c>
      <c r="AA176" s="78">
        <f t="shared" si="141"/>
        <v>18.910975314647299</v>
      </c>
      <c r="AB176" s="79">
        <f t="shared" si="135"/>
        <v>0.40992422240570547</v>
      </c>
      <c r="AC176" s="78">
        <f t="shared" si="136"/>
        <v>0.53290148912741708</v>
      </c>
      <c r="AD176" s="79"/>
      <c r="AE176" s="75">
        <f t="shared" si="137"/>
        <v>0.8</v>
      </c>
      <c r="AF176" s="73">
        <f t="shared" si="138"/>
        <v>57.600000000000009</v>
      </c>
      <c r="AG176" s="73">
        <f t="shared" si="122"/>
        <v>86.813497860902331</v>
      </c>
      <c r="AH176" s="73">
        <f t="shared" si="113"/>
        <v>0</v>
      </c>
      <c r="AI176" s="73">
        <f t="shared" si="120"/>
        <v>0</v>
      </c>
      <c r="AJ176" s="79">
        <f t="shared" si="123"/>
        <v>0.58503554174854655</v>
      </c>
      <c r="AK176" s="80">
        <f t="shared" si="124"/>
        <v>0.34767955366798747</v>
      </c>
      <c r="AL176" s="73">
        <f t="shared" si="121"/>
        <v>86.732579791543301</v>
      </c>
      <c r="AM176" s="27"/>
      <c r="AO176" s="35">
        <f t="shared" si="142"/>
        <v>418.13180000000028</v>
      </c>
      <c r="AP176" s="36">
        <f t="shared" si="143"/>
        <v>4564.4572022473176</v>
      </c>
    </row>
    <row r="177" spans="1:42" x14ac:dyDescent="0.2">
      <c r="A177" s="31">
        <v>10</v>
      </c>
      <c r="B177" s="31">
        <v>25</v>
      </c>
      <c r="C177" s="31">
        <v>74</v>
      </c>
      <c r="D177" s="31">
        <f t="shared" si="116"/>
        <v>298</v>
      </c>
      <c r="E177" s="72">
        <v>20.6</v>
      </c>
      <c r="F177" s="73">
        <v>2.661</v>
      </c>
      <c r="G177" s="73">
        <v>2.2000000000000002</v>
      </c>
      <c r="H177" s="74">
        <v>2.4</v>
      </c>
      <c r="I177" s="75">
        <f t="shared" si="117"/>
        <v>0.71580544433126536</v>
      </c>
      <c r="J177" s="75">
        <f t="shared" si="118"/>
        <v>2.4265523121060211</v>
      </c>
      <c r="K177" s="76">
        <f t="shared" si="125"/>
        <v>29.49886721007935</v>
      </c>
      <c r="L177" s="77">
        <v>0</v>
      </c>
      <c r="M177" s="31"/>
      <c r="N177" s="31"/>
      <c r="O177" s="75">
        <f t="shared" si="126"/>
        <v>0.15</v>
      </c>
      <c r="P177" s="78">
        <f t="shared" si="127"/>
        <v>0.4</v>
      </c>
      <c r="Q177" s="79">
        <f t="shared" si="128"/>
        <v>1.2425073648813751</v>
      </c>
      <c r="R177" s="72">
        <f t="shared" si="119"/>
        <v>0</v>
      </c>
      <c r="S177" s="79">
        <f t="shared" si="129"/>
        <v>0.01</v>
      </c>
      <c r="T177" s="79">
        <f t="shared" si="139"/>
        <v>1</v>
      </c>
      <c r="U177" s="79">
        <f t="shared" si="130"/>
        <v>0.99</v>
      </c>
      <c r="V177" s="73">
        <f t="shared" si="140"/>
        <v>18.910975314647299</v>
      </c>
      <c r="W177" s="79">
        <f t="shared" si="131"/>
        <v>0.22064462038233579</v>
      </c>
      <c r="X177" s="79">
        <f t="shared" si="132"/>
        <v>0.24105587278915705</v>
      </c>
      <c r="Y177" s="79">
        <f t="shared" si="133"/>
        <v>0.57853409469397687</v>
      </c>
      <c r="Z177" s="79">
        <f t="shared" si="134"/>
        <v>0</v>
      </c>
      <c r="AA177" s="78">
        <f t="shared" si="141"/>
        <v>19.495353188075558</v>
      </c>
      <c r="AB177" s="79">
        <f t="shared" si="135"/>
        <v>0.39105587278915704</v>
      </c>
      <c r="AC177" s="78">
        <f t="shared" si="136"/>
        <v>0.93853409469397686</v>
      </c>
      <c r="AD177" s="79"/>
      <c r="AE177" s="75">
        <f t="shared" si="137"/>
        <v>0.8</v>
      </c>
      <c r="AF177" s="73">
        <f t="shared" si="138"/>
        <v>57.600000000000009</v>
      </c>
      <c r="AG177" s="73">
        <f t="shared" si="122"/>
        <v>87.671113886237279</v>
      </c>
      <c r="AH177" s="73">
        <f t="shared" si="113"/>
        <v>0</v>
      </c>
      <c r="AI177" s="73">
        <f t="shared" si="120"/>
        <v>0</v>
      </c>
      <c r="AJ177" s="79">
        <f t="shared" si="123"/>
        <v>0.5728534959341296</v>
      </c>
      <c r="AK177" s="80">
        <f t="shared" si="124"/>
        <v>0.32698389717927651</v>
      </c>
      <c r="AL177" s="73">
        <f t="shared" si="121"/>
        <v>87.517341144773567</v>
      </c>
      <c r="AM177" s="27"/>
      <c r="AO177" s="35">
        <f t="shared" si="142"/>
        <v>420.79280000000028</v>
      </c>
      <c r="AP177" s="36">
        <f t="shared" si="143"/>
        <v>4593.9560694573966</v>
      </c>
    </row>
    <row r="178" spans="1:42" x14ac:dyDescent="0.2">
      <c r="A178" s="31">
        <v>10</v>
      </c>
      <c r="B178" s="31">
        <v>26</v>
      </c>
      <c r="C178" s="31">
        <v>74</v>
      </c>
      <c r="D178" s="31">
        <f t="shared" si="116"/>
        <v>299</v>
      </c>
      <c r="E178" s="72">
        <v>19.399999999999999</v>
      </c>
      <c r="F178" s="73">
        <v>2.4836</v>
      </c>
      <c r="G178" s="73">
        <v>2.2000000000000002</v>
      </c>
      <c r="H178" s="74">
        <v>2.5</v>
      </c>
      <c r="I178" s="75">
        <f t="shared" si="117"/>
        <v>0.71580544433126536</v>
      </c>
      <c r="J178" s="75">
        <f t="shared" si="118"/>
        <v>2.2528310020993629</v>
      </c>
      <c r="K178" s="76">
        <f t="shared" si="125"/>
        <v>31.773597028104739</v>
      </c>
      <c r="L178" s="77">
        <v>0</v>
      </c>
      <c r="M178" s="31"/>
      <c r="N178" s="31"/>
      <c r="O178" s="75">
        <f t="shared" si="126"/>
        <v>0.15</v>
      </c>
      <c r="P178" s="78">
        <f t="shared" si="127"/>
        <v>0.4</v>
      </c>
      <c r="Q178" s="79">
        <f t="shared" si="128"/>
        <v>1.2340467527648229</v>
      </c>
      <c r="R178" s="72">
        <f t="shared" si="119"/>
        <v>0</v>
      </c>
      <c r="S178" s="79">
        <f t="shared" si="129"/>
        <v>0.01</v>
      </c>
      <c r="T178" s="79">
        <f t="shared" si="139"/>
        <v>1</v>
      </c>
      <c r="U178" s="79">
        <f t="shared" si="130"/>
        <v>0.99</v>
      </c>
      <c r="V178" s="73">
        <f t="shared" si="140"/>
        <v>19.495353188075558</v>
      </c>
      <c r="W178" s="79">
        <f t="shared" si="131"/>
        <v>0.17890334370888869</v>
      </c>
      <c r="X178" s="79">
        <f t="shared" si="132"/>
        <v>0.19393958880638981</v>
      </c>
      <c r="Y178" s="79">
        <f t="shared" si="133"/>
        <v>0.48484897201597454</v>
      </c>
      <c r="Z178" s="79">
        <f t="shared" si="134"/>
        <v>0</v>
      </c>
      <c r="AA178" s="78">
        <f t="shared" si="141"/>
        <v>19.98509962445533</v>
      </c>
      <c r="AB178" s="79">
        <f t="shared" si="135"/>
        <v>0.34393958880638981</v>
      </c>
      <c r="AC178" s="78">
        <f t="shared" si="136"/>
        <v>0.85984897201597454</v>
      </c>
      <c r="AD178" s="79"/>
      <c r="AE178" s="75">
        <f t="shared" si="137"/>
        <v>0.8</v>
      </c>
      <c r="AF178" s="73">
        <f t="shared" si="138"/>
        <v>57.600000000000009</v>
      </c>
      <c r="AG178" s="73">
        <f t="shared" si="122"/>
        <v>88.377190116789535</v>
      </c>
      <c r="AH178" s="73">
        <f t="shared" si="113"/>
        <v>0</v>
      </c>
      <c r="AI178" s="73">
        <f t="shared" si="120"/>
        <v>0</v>
      </c>
      <c r="AJ178" s="79">
        <f t="shared" si="123"/>
        <v>0.56282400402287602</v>
      </c>
      <c r="AK178" s="80">
        <f t="shared" si="124"/>
        <v>0.27836318940982119</v>
      </c>
      <c r="AL178" s="73">
        <f t="shared" si="121"/>
        <v>88.213249118298123</v>
      </c>
      <c r="AM178" s="27"/>
      <c r="AO178" s="35">
        <f t="shared" si="142"/>
        <v>423.27640000000031</v>
      </c>
      <c r="AP178" s="36">
        <f t="shared" si="143"/>
        <v>4625.7296664855012</v>
      </c>
    </row>
    <row r="179" spans="1:42" x14ac:dyDescent="0.2">
      <c r="A179" s="31">
        <v>10</v>
      </c>
      <c r="B179" s="31">
        <v>27</v>
      </c>
      <c r="C179" s="31">
        <v>74</v>
      </c>
      <c r="D179" s="31">
        <f t="shared" si="116"/>
        <v>300</v>
      </c>
      <c r="E179" s="72">
        <v>17.2</v>
      </c>
      <c r="F179" s="73">
        <v>1.8627</v>
      </c>
      <c r="G179" s="73">
        <v>2.2000000000000002</v>
      </c>
      <c r="H179" s="74">
        <v>1.9</v>
      </c>
      <c r="I179" s="75">
        <f t="shared" si="117"/>
        <v>0.71580544433126536</v>
      </c>
      <c r="J179" s="75">
        <f t="shared" si="118"/>
        <v>1.9624256575788694</v>
      </c>
      <c r="K179" s="76">
        <f t="shared" si="125"/>
        <v>36.475544516391309</v>
      </c>
      <c r="L179" s="77">
        <v>0</v>
      </c>
      <c r="M179" s="31"/>
      <c r="N179" s="31"/>
      <c r="O179" s="75">
        <f t="shared" si="126"/>
        <v>0.15</v>
      </c>
      <c r="P179" s="78">
        <f t="shared" si="127"/>
        <v>0.4</v>
      </c>
      <c r="Q179" s="79">
        <f t="shared" si="128"/>
        <v>1.2115583302971911</v>
      </c>
      <c r="R179" s="72">
        <f t="shared" si="119"/>
        <v>0</v>
      </c>
      <c r="S179" s="79">
        <f t="shared" si="129"/>
        <v>0.01</v>
      </c>
      <c r="T179" s="79">
        <f t="shared" si="139"/>
        <v>1</v>
      </c>
      <c r="U179" s="79">
        <f t="shared" si="130"/>
        <v>0.99</v>
      </c>
      <c r="V179" s="73">
        <f t="shared" si="140"/>
        <v>19.98509962445533</v>
      </c>
      <c r="W179" s="79">
        <f t="shared" si="131"/>
        <v>0.14392145539604786</v>
      </c>
      <c r="X179" s="79">
        <f t="shared" si="132"/>
        <v>0.15278101988417025</v>
      </c>
      <c r="Y179" s="79">
        <f t="shared" si="133"/>
        <v>0.29028393777992345</v>
      </c>
      <c r="Z179" s="79">
        <f t="shared" si="134"/>
        <v>0</v>
      </c>
      <c r="AA179" s="78">
        <f t="shared" si="141"/>
        <v>20.278315723222928</v>
      </c>
      <c r="AB179" s="79">
        <f t="shared" si="135"/>
        <v>0.30278101988417028</v>
      </c>
      <c r="AC179" s="78">
        <f t="shared" si="136"/>
        <v>0.57528393777992348</v>
      </c>
      <c r="AD179" s="79"/>
      <c r="AE179" s="75">
        <f t="shared" si="137"/>
        <v>0.8</v>
      </c>
      <c r="AF179" s="73">
        <f t="shared" si="138"/>
        <v>57.600000000000009</v>
      </c>
      <c r="AG179" s="73">
        <f t="shared" si="122"/>
        <v>88.788533056078052</v>
      </c>
      <c r="AH179" s="73">
        <f t="shared" si="113"/>
        <v>0</v>
      </c>
      <c r="AI179" s="73">
        <f t="shared" si="120"/>
        <v>0</v>
      </c>
      <c r="AJ179" s="79">
        <f t="shared" si="123"/>
        <v>0.55698106454434593</v>
      </c>
      <c r="AK179" s="80">
        <f t="shared" si="124"/>
        <v>0.23632817956582214</v>
      </c>
      <c r="AL179" s="73">
        <f t="shared" si="121"/>
        <v>88.662272659473189</v>
      </c>
      <c r="AM179" s="27"/>
      <c r="AO179" s="35">
        <f t="shared" si="142"/>
        <v>425.13910000000033</v>
      </c>
      <c r="AP179" s="36">
        <f t="shared" si="143"/>
        <v>4662.2052110018922</v>
      </c>
    </row>
    <row r="180" spans="1:42" x14ac:dyDescent="0.2">
      <c r="A180" s="31">
        <v>10</v>
      </c>
      <c r="B180" s="31">
        <v>28</v>
      </c>
      <c r="C180" s="31">
        <v>74</v>
      </c>
      <c r="D180" s="31">
        <f t="shared" si="116"/>
        <v>301</v>
      </c>
      <c r="E180" s="72">
        <v>8.3000000000000007</v>
      </c>
      <c r="F180" s="73">
        <v>1.9514000000000002</v>
      </c>
      <c r="G180" s="73">
        <v>4.4000000000000004</v>
      </c>
      <c r="H180" s="74">
        <v>0.6</v>
      </c>
      <c r="I180" s="75">
        <f t="shared" si="117"/>
        <v>0.83644378261789154</v>
      </c>
      <c r="J180" s="75">
        <f t="shared" si="118"/>
        <v>1.0948860433443903</v>
      </c>
      <c r="K180" s="76">
        <f t="shared" si="125"/>
        <v>76.395510537601467</v>
      </c>
      <c r="L180" s="77">
        <v>12.7</v>
      </c>
      <c r="M180" s="31"/>
      <c r="N180" s="31"/>
      <c r="O180" s="75">
        <f t="shared" si="126"/>
        <v>0.15</v>
      </c>
      <c r="P180" s="78">
        <f t="shared" si="127"/>
        <v>0.4</v>
      </c>
      <c r="Q180" s="79">
        <f t="shared" si="128"/>
        <v>1.1260597401182773</v>
      </c>
      <c r="R180" s="72">
        <f t="shared" si="119"/>
        <v>0</v>
      </c>
      <c r="S180" s="79">
        <f t="shared" si="129"/>
        <v>0.01</v>
      </c>
      <c r="T180" s="79">
        <f t="shared" si="139"/>
        <v>1</v>
      </c>
      <c r="U180" s="79">
        <f t="shared" si="130"/>
        <v>0.99</v>
      </c>
      <c r="V180" s="73">
        <f t="shared" si="140"/>
        <v>7.5783157232229286</v>
      </c>
      <c r="W180" s="79">
        <f t="shared" si="131"/>
        <v>1</v>
      </c>
      <c r="X180" s="79">
        <f t="shared" si="132"/>
        <v>0.97605974011827723</v>
      </c>
      <c r="Y180" s="79">
        <f t="shared" si="133"/>
        <v>0.58563584407096636</v>
      </c>
      <c r="Z180" s="79">
        <f t="shared" si="134"/>
        <v>0</v>
      </c>
      <c r="AA180" s="78">
        <f t="shared" si="141"/>
        <v>8.1698670808703699</v>
      </c>
      <c r="AB180" s="79">
        <f t="shared" si="135"/>
        <v>1.1260597401182773</v>
      </c>
      <c r="AC180" s="78">
        <f t="shared" si="136"/>
        <v>0.67563584407096633</v>
      </c>
      <c r="AD180" s="79"/>
      <c r="AE180" s="75">
        <f t="shared" si="137"/>
        <v>0.8</v>
      </c>
      <c r="AF180" s="73">
        <f t="shared" si="138"/>
        <v>57.600000000000009</v>
      </c>
      <c r="AG180" s="73">
        <f t="shared" si="122"/>
        <v>76.637908503544153</v>
      </c>
      <c r="AH180" s="73">
        <f t="shared" si="113"/>
        <v>0</v>
      </c>
      <c r="AI180" s="73">
        <f t="shared" si="120"/>
        <v>0</v>
      </c>
      <c r="AJ180" s="79">
        <f t="shared" si="123"/>
        <v>0.72957516330192973</v>
      </c>
      <c r="AK180" s="80">
        <f t="shared" si="124"/>
        <v>1.0854960146135666</v>
      </c>
      <c r="AL180" s="73">
        <f t="shared" si="121"/>
        <v>76.613570268241332</v>
      </c>
      <c r="AM180" s="27"/>
      <c r="AO180" s="35">
        <f t="shared" si="142"/>
        <v>427.0905000000003</v>
      </c>
      <c r="AP180" s="36">
        <f t="shared" si="143"/>
        <v>4738.6007215394939</v>
      </c>
    </row>
    <row r="181" spans="1:42" x14ac:dyDescent="0.2">
      <c r="A181" s="31">
        <v>10</v>
      </c>
      <c r="B181" s="31">
        <v>29</v>
      </c>
      <c r="C181" s="31">
        <v>74</v>
      </c>
      <c r="D181" s="31">
        <f t="shared" si="116"/>
        <v>302</v>
      </c>
      <c r="E181" s="72">
        <v>9.4</v>
      </c>
      <c r="F181" s="73">
        <v>2.7497000000000003</v>
      </c>
      <c r="G181" s="73">
        <v>6.1</v>
      </c>
      <c r="H181" s="74">
        <v>0.6</v>
      </c>
      <c r="I181" s="75">
        <f t="shared" si="117"/>
        <v>0.94160312126902845</v>
      </c>
      <c r="J181" s="75">
        <f t="shared" si="118"/>
        <v>1.1794549173707165</v>
      </c>
      <c r="K181" s="76">
        <f t="shared" si="125"/>
        <v>79.833752642965294</v>
      </c>
      <c r="L181" s="77">
        <v>4.5719999999999992</v>
      </c>
      <c r="M181" s="31"/>
      <c r="N181" s="31"/>
      <c r="O181" s="75">
        <f t="shared" si="126"/>
        <v>0.15</v>
      </c>
      <c r="P181" s="78">
        <f t="shared" si="127"/>
        <v>0.4</v>
      </c>
      <c r="Q181" s="79">
        <f t="shared" si="128"/>
        <v>1.1342474504264832</v>
      </c>
      <c r="R181" s="72">
        <f t="shared" si="119"/>
        <v>0</v>
      </c>
      <c r="S181" s="79">
        <f t="shared" si="129"/>
        <v>0.01</v>
      </c>
      <c r="T181" s="79">
        <f t="shared" si="139"/>
        <v>1</v>
      </c>
      <c r="U181" s="79">
        <f t="shared" si="130"/>
        <v>0.99</v>
      </c>
      <c r="V181" s="73">
        <f t="shared" si="140"/>
        <v>3.5978670808703708</v>
      </c>
      <c r="W181" s="79">
        <f t="shared" si="131"/>
        <v>1</v>
      </c>
      <c r="X181" s="79">
        <f t="shared" si="132"/>
        <v>0.98424745042648321</v>
      </c>
      <c r="Y181" s="79">
        <f t="shared" si="133"/>
        <v>0.59054847025588986</v>
      </c>
      <c r="Z181" s="79">
        <f t="shared" si="134"/>
        <v>0</v>
      </c>
      <c r="AA181" s="78">
        <f t="shared" si="141"/>
        <v>4.1943806871894518</v>
      </c>
      <c r="AB181" s="79">
        <f t="shared" si="135"/>
        <v>1.1342474504264832</v>
      </c>
      <c r="AC181" s="78">
        <f t="shared" si="136"/>
        <v>0.68054847025588994</v>
      </c>
      <c r="AD181" s="79"/>
      <c r="AE181" s="75">
        <f t="shared" si="137"/>
        <v>0.8</v>
      </c>
      <c r="AF181" s="73">
        <f t="shared" si="138"/>
        <v>57.600000000000009</v>
      </c>
      <c r="AG181" s="73">
        <f t="shared" si="122"/>
        <v>72.722118738497215</v>
      </c>
      <c r="AH181" s="73">
        <f t="shared" si="113"/>
        <v>0</v>
      </c>
      <c r="AI181" s="73">
        <f t="shared" si="120"/>
        <v>0</v>
      </c>
      <c r="AJ181" s="79">
        <f t="shared" si="123"/>
        <v>0.78519717700998282</v>
      </c>
      <c r="AK181" s="80">
        <f t="shared" si="124"/>
        <v>1.1020270269779806</v>
      </c>
      <c r="AL181" s="73">
        <f t="shared" si="121"/>
        <v>72.702786484428117</v>
      </c>
      <c r="AM181" s="27"/>
      <c r="AO181" s="35">
        <f t="shared" si="142"/>
        <v>429.84020000000032</v>
      </c>
      <c r="AP181" s="36">
        <f t="shared" si="143"/>
        <v>4818.4344741824589</v>
      </c>
    </row>
    <row r="182" spans="1:42" x14ac:dyDescent="0.2">
      <c r="A182" s="31">
        <v>10</v>
      </c>
      <c r="B182" s="31">
        <v>30</v>
      </c>
      <c r="C182" s="31">
        <v>74</v>
      </c>
      <c r="D182" s="31">
        <f t="shared" si="116"/>
        <v>303</v>
      </c>
      <c r="E182" s="72">
        <v>8.9</v>
      </c>
      <c r="F182" s="73">
        <v>3.1932</v>
      </c>
      <c r="G182" s="73">
        <v>5</v>
      </c>
      <c r="H182" s="74">
        <v>0.7</v>
      </c>
      <c r="I182" s="75">
        <f t="shared" si="117"/>
        <v>0.87231096034971234</v>
      </c>
      <c r="J182" s="75">
        <f t="shared" si="118"/>
        <v>1.1403276978496268</v>
      </c>
      <c r="K182" s="76">
        <f t="shared" si="125"/>
        <v>76.496516044876657</v>
      </c>
      <c r="L182" s="77">
        <v>0.7619999999999999</v>
      </c>
      <c r="M182" s="31"/>
      <c r="N182" s="31"/>
      <c r="O182" s="75">
        <f t="shared" si="126"/>
        <v>0.15</v>
      </c>
      <c r="P182" s="78">
        <f t="shared" si="127"/>
        <v>0.4</v>
      </c>
      <c r="Q182" s="79">
        <f t="shared" si="128"/>
        <v>1.1502640650202858</v>
      </c>
      <c r="R182" s="72">
        <f t="shared" si="119"/>
        <v>0</v>
      </c>
      <c r="S182" s="79">
        <f t="shared" si="129"/>
        <v>0.01</v>
      </c>
      <c r="T182" s="79">
        <f t="shared" si="139"/>
        <v>1</v>
      </c>
      <c r="U182" s="79">
        <f t="shared" si="130"/>
        <v>0.99</v>
      </c>
      <c r="V182" s="73">
        <f t="shared" si="140"/>
        <v>3.4323806871894518</v>
      </c>
      <c r="W182" s="79">
        <f t="shared" si="131"/>
        <v>1</v>
      </c>
      <c r="X182" s="79">
        <f t="shared" si="132"/>
        <v>1.0002640650202859</v>
      </c>
      <c r="Y182" s="79">
        <f t="shared" si="133"/>
        <v>0.70018484551420002</v>
      </c>
      <c r="Z182" s="79">
        <f t="shared" si="134"/>
        <v>0</v>
      </c>
      <c r="AA182" s="78">
        <f t="shared" si="141"/>
        <v>4.1396381069007653</v>
      </c>
      <c r="AB182" s="79">
        <f t="shared" si="135"/>
        <v>1.1502640650202858</v>
      </c>
      <c r="AC182" s="78">
        <f t="shared" si="136"/>
        <v>0.8051848455142</v>
      </c>
      <c r="AD182" s="79"/>
      <c r="AE182" s="75">
        <f t="shared" si="137"/>
        <v>0.8</v>
      </c>
      <c r="AF182" s="73">
        <f t="shared" si="138"/>
        <v>57.600000000000009</v>
      </c>
      <c r="AG182" s="73">
        <f t="shared" si="122"/>
        <v>72.745971329942321</v>
      </c>
      <c r="AH182" s="73">
        <f t="shared" si="113"/>
        <v>0</v>
      </c>
      <c r="AI182" s="73">
        <f t="shared" si="120"/>
        <v>0</v>
      </c>
      <c r="AJ182" s="79">
        <f t="shared" si="123"/>
        <v>0.7848583617905921</v>
      </c>
      <c r="AK182" s="80">
        <f t="shared" si="124"/>
        <v>1.1179928192888746</v>
      </c>
      <c r="AL182" s="73">
        <f t="shared" si="121"/>
        <v>72.72338145793033</v>
      </c>
      <c r="AM182" s="27"/>
      <c r="AO182" s="35">
        <f t="shared" si="142"/>
        <v>433.03340000000031</v>
      </c>
      <c r="AP182" s="36">
        <f t="shared" si="143"/>
        <v>4894.9309902273353</v>
      </c>
    </row>
    <row r="183" spans="1:42" x14ac:dyDescent="0.2">
      <c r="A183" s="31">
        <v>10</v>
      </c>
      <c r="B183" s="31">
        <v>31</v>
      </c>
      <c r="C183" s="31">
        <v>74</v>
      </c>
      <c r="D183" s="31">
        <f t="shared" si="116"/>
        <v>304</v>
      </c>
      <c r="E183" s="72">
        <v>10</v>
      </c>
      <c r="F183" s="73">
        <v>4.0801999999999996</v>
      </c>
      <c r="G183" s="73">
        <v>3.9</v>
      </c>
      <c r="H183" s="74">
        <v>1.2</v>
      </c>
      <c r="I183" s="75">
        <f t="shared" si="117"/>
        <v>0.80755475986901437</v>
      </c>
      <c r="J183" s="75">
        <f t="shared" si="118"/>
        <v>1.2279626193393784</v>
      </c>
      <c r="K183" s="76">
        <f t="shared" si="125"/>
        <v>65.763790130962136</v>
      </c>
      <c r="L183" s="77">
        <v>0</v>
      </c>
      <c r="M183" s="31"/>
      <c r="N183" s="31"/>
      <c r="O183" s="75">
        <f t="shared" si="126"/>
        <v>0.15</v>
      </c>
      <c r="P183" s="78">
        <f t="shared" si="127"/>
        <v>0.4</v>
      </c>
      <c r="Q183" s="79">
        <f t="shared" si="128"/>
        <v>1.1911664176692529</v>
      </c>
      <c r="R183" s="72">
        <f t="shared" si="119"/>
        <v>0</v>
      </c>
      <c r="S183" s="79">
        <f t="shared" si="129"/>
        <v>0.01</v>
      </c>
      <c r="T183" s="79">
        <f t="shared" si="139"/>
        <v>1</v>
      </c>
      <c r="U183" s="79">
        <f t="shared" si="130"/>
        <v>0.99</v>
      </c>
      <c r="V183" s="73">
        <f t="shared" si="140"/>
        <v>4.1396381069007653</v>
      </c>
      <c r="W183" s="79">
        <f t="shared" si="131"/>
        <v>1</v>
      </c>
      <c r="X183" s="79">
        <f t="shared" si="132"/>
        <v>1.041166417669253</v>
      </c>
      <c r="Y183" s="79">
        <f t="shared" si="133"/>
        <v>1.2493997012031035</v>
      </c>
      <c r="Z183" s="79">
        <f t="shared" si="134"/>
        <v>0</v>
      </c>
      <c r="AA183" s="78">
        <f t="shared" si="141"/>
        <v>5.4016580071059206</v>
      </c>
      <c r="AB183" s="79">
        <f t="shared" si="135"/>
        <v>1.1911664176692529</v>
      </c>
      <c r="AC183" s="78">
        <f t="shared" si="136"/>
        <v>1.4293997012031034</v>
      </c>
      <c r="AD183" s="79"/>
      <c r="AE183" s="75">
        <f t="shared" si="137"/>
        <v>0.8</v>
      </c>
      <c r="AF183" s="73">
        <f t="shared" si="138"/>
        <v>57.600000000000009</v>
      </c>
      <c r="AG183" s="73">
        <f t="shared" si="122"/>
        <v>74.15278115913344</v>
      </c>
      <c r="AH183" s="73">
        <f t="shared" si="113"/>
        <v>0</v>
      </c>
      <c r="AI183" s="73">
        <f t="shared" si="120"/>
        <v>0</v>
      </c>
      <c r="AJ183" s="79">
        <f t="shared" si="123"/>
        <v>0.7648752676259456</v>
      </c>
      <c r="AK183" s="80">
        <f t="shared" si="124"/>
        <v>1.1558977078131449</v>
      </c>
      <c r="AL183" s="73">
        <f t="shared" si="121"/>
        <v>74.110458707306108</v>
      </c>
      <c r="AM183" s="27"/>
      <c r="AO183" s="35">
        <f t="shared" si="142"/>
        <v>437.1136000000003</v>
      </c>
      <c r="AP183" s="36">
        <f t="shared" si="143"/>
        <v>4960.6947803582971</v>
      </c>
    </row>
    <row r="219" spans="15:15" x14ac:dyDescent="0.2">
      <c r="O219" s="6"/>
    </row>
    <row r="221" spans="15:15" x14ac:dyDescent="0.2">
      <c r="O221" s="7"/>
    </row>
    <row r="232" spans="15:16" x14ac:dyDescent="0.2">
      <c r="O232" s="6"/>
      <c r="P232" s="6"/>
    </row>
    <row r="233" spans="15:16" x14ac:dyDescent="0.2">
      <c r="O233" s="6"/>
    </row>
    <row r="234" spans="15:16" x14ac:dyDescent="0.2">
      <c r="P234" s="7"/>
    </row>
  </sheetData>
  <pageMargins left="0.75" right="0.75" top="1" bottom="1" header="0.5" footer="0.5"/>
  <pageSetup paperSize="9" orientation="landscape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Faoax8b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Richard G. Allen</dc:creator>
  <cp:lastModifiedBy>Robison, Clarence (robison@uidaho.edu)</cp:lastModifiedBy>
  <dcterms:created xsi:type="dcterms:W3CDTF">1998-06-26T21:40:13Z</dcterms:created>
  <dcterms:modified xsi:type="dcterms:W3CDTF">2018-02-22T19:36:55Z</dcterms:modified>
</cp:coreProperties>
</file>